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xcel Sheet\"/>
    </mc:Choice>
  </mc:AlternateContent>
  <bookViews>
    <workbookView xWindow="0" yWindow="0" windowWidth="20490" windowHeight="7650" activeTab="1"/>
  </bookViews>
  <sheets>
    <sheet name="Cooking Conversion" sheetId="1" r:id="rId1"/>
    <sheet name="Bills" sheetId="2" r:id="rId2"/>
    <sheet name="Entry" sheetId="27" r:id="rId3"/>
    <sheet name="Case Book" sheetId="25" r:id="rId4"/>
    <sheet name="Drop Down List" sheetId="26" r:id="rId5"/>
  </sheets>
  <externalReferences>
    <externalReference r:id="rId6"/>
  </externalReferences>
  <definedNames>
    <definedName name="Mad">'[1]Cash Book Mad'!$A$3:$A$29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2" i="25" l="1"/>
  <c r="W13" i="25"/>
  <c r="W14" i="25"/>
  <c r="W15" i="25"/>
  <c r="W16" i="25"/>
  <c r="W17" i="25"/>
  <c r="W18" i="25"/>
  <c r="N10" i="25"/>
  <c r="N9" i="25"/>
  <c r="N8" i="25"/>
  <c r="N7" i="25"/>
  <c r="L17" i="25" l="1"/>
  <c r="L13" i="25"/>
  <c r="L9" i="25"/>
  <c r="L8" i="25"/>
  <c r="A9" i="25"/>
  <c r="A10" i="25"/>
  <c r="L10" i="25" s="1"/>
  <c r="A11" i="25"/>
  <c r="L11" i="25" s="1"/>
  <c r="A12" i="25"/>
  <c r="L12" i="25" s="1"/>
  <c r="A13" i="25"/>
  <c r="A14" i="25"/>
  <c r="L14" i="25" s="1"/>
  <c r="A15" i="25"/>
  <c r="L15" i="25" s="1"/>
  <c r="A16" i="25"/>
  <c r="L16" i="25" s="1"/>
  <c r="A17" i="25"/>
  <c r="A18" i="25"/>
  <c r="L18" i="25" s="1"/>
  <c r="A7" i="25"/>
  <c r="L7" i="25" s="1"/>
  <c r="I16" i="25"/>
  <c r="I15" i="25"/>
  <c r="I12" i="25"/>
  <c r="I11" i="25"/>
  <c r="H18" i="25"/>
  <c r="H15" i="25"/>
  <c r="C9" i="25"/>
  <c r="E9" i="25" s="1"/>
  <c r="D9" i="25"/>
  <c r="H9" i="25" s="1"/>
  <c r="C10" i="25"/>
  <c r="F10" i="25" s="1"/>
  <c r="D10" i="25"/>
  <c r="H10" i="25" s="1"/>
  <c r="C11" i="25"/>
  <c r="F11" i="25" s="1"/>
  <c r="D11" i="25"/>
  <c r="H11" i="25" s="1"/>
  <c r="C12" i="25"/>
  <c r="E12" i="25" s="1"/>
  <c r="D12" i="25"/>
  <c r="H12" i="25" s="1"/>
  <c r="C13" i="25"/>
  <c r="E13" i="25" s="1"/>
  <c r="D13" i="25"/>
  <c r="H13" i="25" s="1"/>
  <c r="C14" i="25"/>
  <c r="F14" i="25" s="1"/>
  <c r="D14" i="25"/>
  <c r="H14" i="25" s="1"/>
  <c r="C15" i="25"/>
  <c r="E15" i="25" s="1"/>
  <c r="D15" i="25"/>
  <c r="C16" i="25"/>
  <c r="F16" i="25" s="1"/>
  <c r="D16" i="25"/>
  <c r="H16" i="25" s="1"/>
  <c r="C17" i="25"/>
  <c r="E17" i="25" s="1"/>
  <c r="D17" i="25"/>
  <c r="H17" i="25" s="1"/>
  <c r="C18" i="25"/>
  <c r="F18" i="25" s="1"/>
  <c r="D18" i="25"/>
  <c r="I18" i="25" s="1"/>
  <c r="J7" i="25"/>
  <c r="D8" i="25"/>
  <c r="H8" i="25" s="1"/>
  <c r="C8" i="25"/>
  <c r="E8" i="25" s="1"/>
  <c r="I8" i="25" l="1"/>
  <c r="J8" i="25" s="1"/>
  <c r="I13" i="25"/>
  <c r="I17" i="25"/>
  <c r="H19" i="25"/>
  <c r="I10" i="25"/>
  <c r="I14" i="25"/>
  <c r="I9" i="25"/>
  <c r="G18" i="25"/>
  <c r="G17" i="25"/>
  <c r="G16" i="25"/>
  <c r="G15" i="25"/>
  <c r="G14" i="25"/>
  <c r="G13" i="25"/>
  <c r="G12" i="25"/>
  <c r="F12" i="25"/>
  <c r="G11" i="25"/>
  <c r="G10" i="25"/>
  <c r="G9" i="25"/>
  <c r="G8" i="25"/>
  <c r="E18" i="25"/>
  <c r="F17" i="25"/>
  <c r="E16" i="25"/>
  <c r="F15" i="25"/>
  <c r="E14" i="25"/>
  <c r="F13" i="25"/>
  <c r="E11" i="25"/>
  <c r="E10" i="25"/>
  <c r="F9" i="25"/>
  <c r="F8" i="25"/>
  <c r="I19" i="25" l="1"/>
  <c r="E19" i="25"/>
  <c r="G19" i="25"/>
  <c r="S20" i="25" s="1"/>
  <c r="F19" i="25"/>
  <c r="R20" i="25" s="1"/>
  <c r="J12" i="25"/>
  <c r="J9" i="25"/>
  <c r="J11" i="25"/>
  <c r="J10" i="25"/>
  <c r="J15" i="25"/>
  <c r="J14" i="25"/>
  <c r="J13" i="25" l="1"/>
  <c r="J17" i="25"/>
  <c r="J18" i="25"/>
  <c r="J16" i="25" l="1"/>
  <c r="J19" i="25" s="1"/>
  <c r="A9" i="26" l="1"/>
  <c r="A8" i="26"/>
  <c r="A7" i="26"/>
  <c r="T12" i="2" l="1"/>
  <c r="V12" i="2" s="1"/>
  <c r="V22" i="2" s="1"/>
  <c r="Q10" i="25" s="1"/>
  <c r="W10" i="25" s="1"/>
  <c r="O13" i="2"/>
  <c r="O12" i="2"/>
  <c r="J13" i="2"/>
  <c r="J12" i="2"/>
  <c r="D18" i="2"/>
  <c r="D17" i="2"/>
  <c r="D16" i="2"/>
  <c r="D15" i="2"/>
  <c r="D14" i="2"/>
  <c r="D13" i="2"/>
  <c r="D12" i="2"/>
  <c r="AC9" i="1"/>
  <c r="AC8" i="1"/>
  <c r="Z8" i="1"/>
  <c r="AA8" i="1" s="1"/>
  <c r="Z9" i="1"/>
  <c r="X9" i="1"/>
  <c r="Y9" i="1" s="1"/>
  <c r="H9" i="1"/>
  <c r="I9" i="1" s="1"/>
  <c r="X8" i="1"/>
  <c r="Y8" i="1" s="1"/>
  <c r="V8" i="1"/>
  <c r="W8" i="1" s="1"/>
  <c r="T8" i="1"/>
  <c r="R8" i="1"/>
  <c r="S8" i="1" s="1"/>
  <c r="P8" i="1"/>
  <c r="Q8" i="1" s="1"/>
  <c r="N8" i="1"/>
  <c r="O8" i="1" s="1"/>
  <c r="L8" i="1"/>
  <c r="J8" i="1"/>
  <c r="K8" i="1" s="1"/>
  <c r="H8" i="1"/>
  <c r="F8" i="1"/>
  <c r="G8" i="1" s="1"/>
  <c r="E9" i="1"/>
  <c r="F9" i="1"/>
  <c r="G9" i="1" s="1"/>
  <c r="J9" i="1"/>
  <c r="K9" i="1" s="1"/>
  <c r="L9" i="1"/>
  <c r="M9" i="1" s="1"/>
  <c r="N9" i="1"/>
  <c r="O9" i="1" s="1"/>
  <c r="P9" i="1"/>
  <c r="P10" i="1" s="1"/>
  <c r="C15" i="2" s="1"/>
  <c r="R9" i="1"/>
  <c r="S9" i="1" s="1"/>
  <c r="T9" i="1"/>
  <c r="U9" i="1" s="1"/>
  <c r="V9" i="1"/>
  <c r="W9" i="1" s="1"/>
  <c r="E8" i="1"/>
  <c r="M8" i="1"/>
  <c r="U8" i="1"/>
  <c r="H10" i="1" l="1"/>
  <c r="I13" i="2" s="1"/>
  <c r="Z10" i="1"/>
  <c r="N13" i="2" s="1"/>
  <c r="P13" i="2" s="1"/>
  <c r="L10" i="1"/>
  <c r="C13" i="2" s="1"/>
  <c r="W10" i="1"/>
  <c r="T10" i="1"/>
  <c r="C17" i="2" s="1"/>
  <c r="E17" i="2" s="1"/>
  <c r="N10" i="1"/>
  <c r="C14" i="2" s="1"/>
  <c r="E14" i="2" s="1"/>
  <c r="V10" i="1"/>
  <c r="C18" i="2" s="1"/>
  <c r="E18" i="2"/>
  <c r="O10" i="1"/>
  <c r="AC10" i="1"/>
  <c r="AA9" i="1"/>
  <c r="AA10" i="1" s="1"/>
  <c r="Y10" i="1"/>
  <c r="X10" i="1"/>
  <c r="N12" i="2" s="1"/>
  <c r="P12" i="2" s="1"/>
  <c r="K13" i="2"/>
  <c r="I8" i="1"/>
  <c r="I10" i="1" s="1"/>
  <c r="E15" i="2"/>
  <c r="E13" i="2"/>
  <c r="F10" i="1"/>
  <c r="I12" i="2" s="1"/>
  <c r="K12" i="2" s="1"/>
  <c r="K21" i="2" s="1"/>
  <c r="Q8" i="25" s="1"/>
  <c r="W8" i="25" s="1"/>
  <c r="G10" i="1"/>
  <c r="E10" i="1"/>
  <c r="U10" i="1"/>
  <c r="M10" i="1"/>
  <c r="S10" i="1"/>
  <c r="K10" i="1"/>
  <c r="J10" i="1"/>
  <c r="C12" i="2" s="1"/>
  <c r="E12" i="2" s="1"/>
  <c r="R10" i="1"/>
  <c r="C16" i="2" s="1"/>
  <c r="E16" i="2" s="1"/>
  <c r="Q9" i="1"/>
  <c r="Q10" i="1" s="1"/>
  <c r="AB9" i="1" l="1"/>
  <c r="P22" i="2"/>
  <c r="Q9" i="25" s="1"/>
  <c r="W9" i="25" s="1"/>
  <c r="AB8" i="1"/>
  <c r="E22" i="2"/>
  <c r="Q7" i="25" s="1"/>
  <c r="Q11" i="25" l="1"/>
  <c r="W11" i="25" s="1"/>
  <c r="AB10" i="1"/>
  <c r="W7" i="25"/>
  <c r="Q19" i="25"/>
  <c r="Q20" i="25" s="1"/>
  <c r="W19" i="25" l="1"/>
  <c r="W20" i="25" s="1"/>
</calcChain>
</file>

<file path=xl/sharedStrings.xml><?xml version="1.0" encoding="utf-8"?>
<sst xmlns="http://schemas.openxmlformats.org/spreadsheetml/2006/main" count="221" uniqueCount="102">
  <si>
    <t>WWW.TEACHERGYAN.COM</t>
  </si>
  <si>
    <t>WWW.RAJTEACHER.IN</t>
  </si>
  <si>
    <t>Ø- l-</t>
  </si>
  <si>
    <t>dqy fo|kFkhZ</t>
  </si>
  <si>
    <t>ykHkkfUor</t>
  </si>
  <si>
    <t>nj</t>
  </si>
  <si>
    <t>dqy jkf'k</t>
  </si>
  <si>
    <t>rsy</t>
  </si>
  <si>
    <t>nky</t>
  </si>
  <si>
    <t>fephZ</t>
  </si>
  <si>
    <t>Ëkfu;k</t>
  </si>
  <si>
    <t>gYnh</t>
  </si>
  <si>
    <t>jkbZ</t>
  </si>
  <si>
    <t>thjk</t>
  </si>
  <si>
    <t>yglqu</t>
  </si>
  <si>
    <t>ued</t>
  </si>
  <si>
    <t>lCth</t>
  </si>
  <si>
    <t>Qy</t>
  </si>
  <si>
    <t>xSl @ bZ/ku</t>
  </si>
  <si>
    <t>vU;</t>
  </si>
  <si>
    <t>ek=k</t>
  </si>
  <si>
    <t>jkf'k</t>
  </si>
  <si>
    <t>mPp izkFkfed</t>
  </si>
  <si>
    <t>d`I;k nj ;gkW uhps bUnzkt djsaA</t>
  </si>
  <si>
    <t>oLrq dk uke</t>
  </si>
  <si>
    <t>oLrq</t>
  </si>
  <si>
    <t>izkFkfed</t>
  </si>
  <si>
    <t>dqy</t>
  </si>
  <si>
    <t>izkFkfed ykHkkfUor</t>
  </si>
  <si>
    <t>mPp izkFkfed ykHkkfUor</t>
  </si>
  <si>
    <t>xsgwW</t>
  </si>
  <si>
    <t>filkbZ</t>
  </si>
  <si>
    <t>SHREE</t>
  </si>
  <si>
    <t>INVOICE</t>
  </si>
  <si>
    <t>SURESH KUMAR PUNAMA JI</t>
  </si>
  <si>
    <t>Sr. No.</t>
  </si>
  <si>
    <t>Description</t>
  </si>
  <si>
    <t>Quantity</t>
  </si>
  <si>
    <t>Rate</t>
  </si>
  <si>
    <t>Total</t>
  </si>
  <si>
    <t>gjh lCth</t>
  </si>
  <si>
    <t>/kfu;k</t>
  </si>
  <si>
    <t>TOTAL</t>
  </si>
  <si>
    <t>SHREE : ………SMC………………………………………….…………………..</t>
  </si>
  <si>
    <t>…… Govt. Sen. Sec. School, Komta …</t>
  </si>
  <si>
    <t>…… Govt. Sen. Sec. School, Komta ……</t>
  </si>
  <si>
    <t>MOYLA AATA CHAKI</t>
  </si>
  <si>
    <t>PRATAP CHOWK, MAIN MARKET, KOMTA</t>
  </si>
  <si>
    <t>MONTH &amp; DATE</t>
  </si>
  <si>
    <t>PARTICULARS</t>
  </si>
  <si>
    <t>CASH</t>
  </si>
  <si>
    <t>BANK</t>
  </si>
  <si>
    <t>CREDIT</t>
  </si>
  <si>
    <t>DEBIT</t>
  </si>
  <si>
    <t>Conversion</t>
  </si>
  <si>
    <t>CCH</t>
  </si>
  <si>
    <t>MME</t>
  </si>
  <si>
    <t>VOUCHER NO.</t>
  </si>
  <si>
    <t>Lakdi</t>
  </si>
  <si>
    <t>Mode</t>
  </si>
  <si>
    <t>Cash</t>
  </si>
  <si>
    <t>Mad</t>
  </si>
  <si>
    <t>Other 1</t>
  </si>
  <si>
    <t>Gas Cilender Refill</t>
  </si>
  <si>
    <t>Gas Subsidy</t>
  </si>
  <si>
    <t>Cook Cum Helper</t>
  </si>
  <si>
    <t>Other 2</t>
  </si>
  <si>
    <t>Other 3</t>
  </si>
  <si>
    <t>Other 4</t>
  </si>
  <si>
    <t>MODE</t>
  </si>
  <si>
    <t>Bank</t>
  </si>
  <si>
    <t>MAD (HEAD)</t>
  </si>
  <si>
    <t>Teacher Gyan</t>
  </si>
  <si>
    <t xml:space="preserve">Receipt </t>
  </si>
  <si>
    <t>Payment</t>
  </si>
  <si>
    <t>दिनाक</t>
  </si>
  <si>
    <t>राशि (जो आई है)</t>
  </si>
  <si>
    <t>राशि जमा होने का तरीका</t>
  </si>
  <si>
    <t>राशि (जो दी गई)</t>
  </si>
  <si>
    <t>राशि देने का तरीका</t>
  </si>
  <si>
    <t>By Cheque</t>
  </si>
  <si>
    <t>किसको दिया गया (PARTICULARS)</t>
  </si>
  <si>
    <t>मद (जिसमे राशि आई है) (HEAD)</t>
  </si>
  <si>
    <t>मद (जिसमे से राशि खर्च हुई है) (HEAD)</t>
  </si>
  <si>
    <t>GRAND TOTAL</t>
  </si>
  <si>
    <t>cash</t>
  </si>
  <si>
    <t>Last Amount</t>
  </si>
  <si>
    <t>Other</t>
  </si>
  <si>
    <t>SESH</t>
  </si>
  <si>
    <t>JAI MAA SUNDHA FRUIT &amp; VEGETABLES</t>
  </si>
  <si>
    <t>STATION ROAD, BHINMAL, JALORE</t>
  </si>
  <si>
    <t>OPP. GSSS KOMTA, MAIN MARKET, KOMTA, JALORE</t>
  </si>
  <si>
    <t>Prop.</t>
  </si>
  <si>
    <t>For Suresh Kumar Punama Ji</t>
  </si>
  <si>
    <t>For Jai Maa Sundha Fruit &amp; Vegetables</t>
  </si>
  <si>
    <t>SHREE : ………………..…………SMC……………………………………..</t>
  </si>
  <si>
    <t>SHREE : ………SMC……………………….…………………..</t>
  </si>
  <si>
    <t>SHREE : ………SMC…………………………………………..</t>
  </si>
  <si>
    <t>NO.  ………..                                                 DATE : 27.4.19</t>
  </si>
  <si>
    <t>NO.  ………..                                                DATE :  30.4.19</t>
  </si>
  <si>
    <t>NO.  ………..                                 DATE : 30.4.19</t>
  </si>
  <si>
    <t>NO.  ………..                              DATE : 30.4.19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</si>
</sst>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Kruti Dev 010"/>
    </font>
    <font>
      <sz val="12"/>
      <color theme="1"/>
      <name val="Kruti Dev 010"/>
    </font>
    <font>
      <sz val="12"/>
      <color theme="1"/>
      <name val="Arial"/>
      <family val="2"/>
    </font>
    <font>
      <b/>
      <sz val="20"/>
      <color theme="1"/>
      <name val="Kruti Dev 010"/>
    </font>
    <font>
      <sz val="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4"/>
      <color theme="1"/>
      <name val="Kruti Dev 010"/>
    </font>
    <font>
      <sz val="11"/>
      <color theme="1"/>
      <name val="Kruti Dev 010"/>
    </font>
    <font>
      <sz val="13"/>
      <color theme="1"/>
      <name val="Calibri"/>
      <family val="2"/>
      <scheme val="minor"/>
    </font>
    <font>
      <b/>
      <sz val="65"/>
      <name val="Algerian"/>
      <family val="5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55"/>
      <color theme="1"/>
      <name val="Algerian"/>
      <family val="5"/>
    </font>
    <font>
      <sz val="50"/>
      <color theme="1"/>
      <name val="Algerian"/>
      <family val="5"/>
    </font>
    <font>
      <b/>
      <u/>
      <sz val="40"/>
      <color theme="10"/>
      <name val="Algerian"/>
      <family val="5"/>
    </font>
    <font>
      <b/>
      <sz val="40"/>
      <color theme="1"/>
      <name val="Algerian"/>
      <family val="5"/>
    </font>
    <font>
      <b/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7">
    <xf numFmtId="0" fontId="0" fillId="0" borderId="0" xfId="0"/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/>
    </xf>
    <xf numFmtId="0" fontId="5" fillId="3" borderId="0" xfId="0" applyFont="1" applyFill="1"/>
    <xf numFmtId="0" fontId="4" fillId="4" borderId="1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/>
    <xf numFmtId="0" fontId="5" fillId="3" borderId="0" xfId="0" applyFont="1" applyFill="1" applyAlignment="1"/>
    <xf numFmtId="0" fontId="4" fillId="4" borderId="16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/>
    <xf numFmtId="0" fontId="0" fillId="11" borderId="28" xfId="0" applyFill="1" applyBorder="1"/>
    <xf numFmtId="0" fontId="0" fillId="11" borderId="10" xfId="0" applyFill="1" applyBorder="1"/>
    <xf numFmtId="0" fontId="0" fillId="12" borderId="27" xfId="0" applyFont="1" applyFill="1" applyBorder="1"/>
    <xf numFmtId="0" fontId="0" fillId="12" borderId="28" xfId="0" applyFont="1" applyFill="1" applyBorder="1"/>
    <xf numFmtId="0" fontId="0" fillId="0" borderId="0" xfId="0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12" fillId="11" borderId="3" xfId="0" applyFont="1" applyFill="1" applyBorder="1" applyAlignment="1"/>
    <xf numFmtId="0" fontId="0" fillId="12" borderId="3" xfId="0" applyFont="1" applyFill="1" applyBorder="1"/>
    <xf numFmtId="0" fontId="14" fillId="4" borderId="2" xfId="0" applyFont="1" applyFill="1" applyBorder="1" applyAlignment="1" applyProtection="1">
      <alignment horizontal="center" vertical="center" wrapText="1"/>
      <protection hidden="1"/>
    </xf>
    <xf numFmtId="0" fontId="0" fillId="10" borderId="0" xfId="0" applyFont="1" applyFill="1" applyBorder="1"/>
    <xf numFmtId="0" fontId="0" fillId="8" borderId="3" xfId="0" applyFont="1" applyFill="1" applyBorder="1"/>
    <xf numFmtId="0" fontId="12" fillId="8" borderId="3" xfId="0" applyFont="1" applyFill="1" applyBorder="1" applyAlignment="1"/>
    <xf numFmtId="0" fontId="0" fillId="4" borderId="3" xfId="0" applyFont="1" applyFill="1" applyBorder="1"/>
    <xf numFmtId="0" fontId="0" fillId="3" borderId="0" xfId="0" applyFont="1" applyFill="1" applyBorder="1" applyAlignment="1">
      <alignment horizontal="center" vertical="center"/>
    </xf>
    <xf numFmtId="0" fontId="0" fillId="11" borderId="3" xfId="0" applyFont="1" applyFill="1" applyBorder="1"/>
    <xf numFmtId="0" fontId="12" fillId="12" borderId="3" xfId="0" applyFont="1" applyFill="1" applyBorder="1" applyAlignment="1"/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0" borderId="0" xfId="0" applyFont="1"/>
    <xf numFmtId="14" fontId="15" fillId="0" borderId="2" xfId="0" applyNumberFormat="1" applyFont="1" applyBorder="1" applyAlignment="1" applyProtection="1">
      <alignment horizontal="center" vertical="center" wrapText="1"/>
      <protection locked="0"/>
    </xf>
    <xf numFmtId="0" fontId="15" fillId="10" borderId="2" xfId="0" applyFont="1" applyFill="1" applyBorder="1" applyAlignment="1" applyProtection="1">
      <alignment horizontal="left" vertical="center" wrapText="1"/>
      <protection locked="0"/>
    </xf>
    <xf numFmtId="2" fontId="15" fillId="0" borderId="2" xfId="0" applyNumberFormat="1" applyFont="1" applyBorder="1" applyAlignment="1" applyProtection="1">
      <alignment horizontal="right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left" vertical="center" wrapText="1"/>
      <protection locked="0"/>
    </xf>
    <xf numFmtId="0" fontId="15" fillId="0" borderId="0" xfId="0" applyFont="1"/>
    <xf numFmtId="14" fontId="0" fillId="4" borderId="8" xfId="0" applyNumberFormat="1" applyFill="1" applyBorder="1" applyAlignment="1">
      <alignment horizontal="center" vertical="center" wrapText="1"/>
    </xf>
    <xf numFmtId="14" fontId="0" fillId="10" borderId="8" xfId="0" applyNumberFormat="1" applyFill="1" applyBorder="1" applyAlignment="1">
      <alignment horizontal="center" vertical="center" wrapText="1"/>
    </xf>
    <xf numFmtId="14" fontId="0" fillId="10" borderId="25" xfId="0" applyNumberForma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8" fillId="2" borderId="0" xfId="1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wrapText="1"/>
    </xf>
    <xf numFmtId="0" fontId="4" fillId="6" borderId="7" xfId="0" applyFont="1" applyFill="1" applyBorder="1" applyAlignment="1">
      <alignment horizontal="center" wrapText="1"/>
    </xf>
    <xf numFmtId="0" fontId="4" fillId="6" borderId="10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9" borderId="2" xfId="0" applyFont="1" applyFill="1" applyBorder="1" applyAlignment="1" applyProtection="1">
      <alignment horizontal="center" vertical="center"/>
      <protection hidden="1"/>
    </xf>
    <xf numFmtId="0" fontId="3" fillId="13" borderId="29" xfId="0" applyFont="1" applyFill="1" applyBorder="1" applyAlignment="1" applyProtection="1">
      <alignment horizontal="center" vertical="center"/>
      <protection hidden="1"/>
    </xf>
    <xf numFmtId="0" fontId="16" fillId="14" borderId="0" xfId="0" applyFont="1" applyFill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3" fillId="14" borderId="0" xfId="0" applyFont="1" applyFill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12" borderId="5" xfId="0" applyFill="1" applyBorder="1" applyAlignment="1">
      <alignment horizontal="center" vertical="center" wrapText="1"/>
    </xf>
    <xf numFmtId="0" fontId="0" fillId="12" borderId="6" xfId="0" applyFill="1" applyBorder="1" applyAlignment="1">
      <alignment horizontal="center" vertical="center" wrapText="1"/>
    </xf>
    <xf numFmtId="0" fontId="0" fillId="12" borderId="7" xfId="0" applyFill="1" applyBorder="1" applyAlignment="1">
      <alignment horizontal="center" vertical="center" wrapText="1"/>
    </xf>
    <xf numFmtId="0" fontId="0" fillId="12" borderId="8" xfId="0" applyFill="1" applyBorder="1" applyAlignment="1">
      <alignment horizontal="center" vertical="center" wrapText="1"/>
    </xf>
    <xf numFmtId="0" fontId="0" fillId="12" borderId="2" xfId="0" applyFill="1" applyBorder="1" applyAlignment="1">
      <alignment horizontal="center" vertical="center" wrapText="1"/>
    </xf>
    <xf numFmtId="0" fontId="0" fillId="12" borderId="9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7" fillId="14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theme="4" tint="0.39997558519241921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5" tint="0.79998168889431442"/>
        </patternFill>
      </fill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thin">
          <color theme="4" tint="0.39997558519241921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VAAN\Downloads\Case%20Book%20unprotec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ash Book Mad"/>
      <sheetName val="Opening Balance"/>
      <sheetName val="Datebysmry"/>
      <sheetName val="Entry Cr&amp;Dr"/>
      <sheetName val="Receipt"/>
      <sheetName val="Payment"/>
      <sheetName val="Sheet2"/>
      <sheetName val="Ledger"/>
    </sheetNames>
    <sheetDataSet>
      <sheetData sheetId="0"/>
      <sheetData sheetId="1">
        <row r="3">
          <cell r="A3" t="str">
            <v>CSG</v>
          </cell>
        </row>
        <row r="4">
          <cell r="A4" t="str">
            <v>Vikas Kosh</v>
          </cell>
        </row>
        <row r="5">
          <cell r="A5" t="str">
            <v>Scout Guide</v>
          </cell>
        </row>
        <row r="6">
          <cell r="A6" t="str">
            <v>SMC Training</v>
          </cell>
        </row>
        <row r="7">
          <cell r="A7" t="str">
            <v>Internet</v>
          </cell>
        </row>
        <row r="8">
          <cell r="A8" t="str">
            <v>Cycle and Transport Voucher</v>
          </cell>
        </row>
        <row r="9">
          <cell r="A9" t="str">
            <v>Scholarship</v>
          </cell>
        </row>
        <row r="10">
          <cell r="A10" t="str">
            <v>Science</v>
          </cell>
        </row>
        <row r="11">
          <cell r="A11" t="str">
            <v>Gas Subcidy, MDM, Cook-Cum Helper</v>
          </cell>
        </row>
        <row r="12">
          <cell r="A12" t="str">
            <v>Bhawan Nirman</v>
          </cell>
        </row>
        <row r="13">
          <cell r="A13" t="str">
            <v>Bank Interest</v>
          </cell>
        </row>
        <row r="14">
          <cell r="A14" t="str">
            <v>School Repairing</v>
          </cell>
        </row>
        <row r="15">
          <cell r="A15" t="str">
            <v>Lab</v>
          </cell>
        </row>
        <row r="16">
          <cell r="A16" t="str">
            <v>Game related</v>
          </cell>
        </row>
        <row r="17">
          <cell r="A17" t="str">
            <v>Liberary</v>
          </cell>
        </row>
        <row r="18">
          <cell r="A18" t="str">
            <v>Electricty/Water Bill</v>
          </cell>
        </row>
        <row r="19">
          <cell r="A19" t="str">
            <v>FVC</v>
          </cell>
        </row>
        <row r="20">
          <cell r="A20" t="str">
            <v>Other1</v>
          </cell>
        </row>
        <row r="21">
          <cell r="A21" t="str">
            <v>Other2</v>
          </cell>
        </row>
        <row r="22">
          <cell r="A22" t="str">
            <v>Other3</v>
          </cell>
        </row>
        <row r="23">
          <cell r="A23" t="str">
            <v>Other4</v>
          </cell>
        </row>
        <row r="24">
          <cell r="A24" t="str">
            <v>Other5</v>
          </cell>
        </row>
        <row r="25">
          <cell r="A25" t="str">
            <v>Other6</v>
          </cell>
        </row>
        <row r="26">
          <cell r="A26" t="str">
            <v>Other7</v>
          </cell>
        </row>
        <row r="27">
          <cell r="A27" t="str">
            <v>Other8</v>
          </cell>
        </row>
        <row r="28">
          <cell r="A28" t="str">
            <v>Other9</v>
          </cell>
        </row>
        <row r="29">
          <cell r="A29" t="str">
            <v>Other10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id="4" name="Table4" displayName="Table4" ref="A5:A19" totalsRowShown="0" headerRowDxfId="11" dataDxfId="10" tableBorderDxfId="9">
  <autoFilter ref="A5:A19"/>
  <tableColumns count="1">
    <tableColumn id="1" name="PARTICULARS" data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B5:B9" totalsRowShown="0" headerRowDxfId="7" dataDxfId="6" tableBorderDxfId="5">
  <autoFilter ref="B5:B9"/>
  <tableColumns count="1">
    <tableColumn id="1" name="MODE" dataDxf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C5:C9" totalsRowShown="0" headerRowDxfId="3" dataDxfId="2" tableBorderDxfId="1">
  <autoFilter ref="C5:C9"/>
  <tableColumns count="1">
    <tableColumn id="1" name="MAD (HEAD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ajteacher.in/" TargetMode="External"/><Relationship Id="rId1" Type="http://schemas.openxmlformats.org/officeDocument/2006/relationships/hyperlink" Target="http://www.teachergyan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topLeftCell="D3" zoomScale="80" zoomScaleNormal="80" workbookViewId="0">
      <selection activeCell="D24" sqref="D24"/>
    </sheetView>
  </sheetViews>
  <sheetFormatPr defaultRowHeight="15" x14ac:dyDescent="0.25"/>
  <cols>
    <col min="5" max="5" width="10.85546875" bestFit="1" customWidth="1"/>
    <col min="19" max="19" width="8.7109375" customWidth="1"/>
    <col min="21" max="21" width="8.5703125" customWidth="1"/>
    <col min="22" max="22" width="8.85546875" customWidth="1"/>
    <col min="23" max="24" width="8.7109375" customWidth="1"/>
    <col min="25" max="25" width="8.28515625" customWidth="1"/>
    <col min="26" max="26" width="9" customWidth="1"/>
  </cols>
  <sheetData>
    <row r="1" spans="1:29" x14ac:dyDescent="0.25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</row>
    <row r="2" spans="1:29" ht="31.5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</row>
    <row r="3" spans="1:29" x14ac:dyDescent="0.25">
      <c r="A3" s="71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</row>
    <row r="4" spans="1:29" ht="27.75" customHeight="1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</row>
    <row r="5" spans="1:29" ht="15.75" x14ac:dyDescent="0.25">
      <c r="A5" s="74" t="s">
        <v>2</v>
      </c>
      <c r="B5" s="75" t="s">
        <v>3</v>
      </c>
      <c r="C5" s="74" t="s">
        <v>4</v>
      </c>
      <c r="D5" s="74" t="s">
        <v>5</v>
      </c>
      <c r="E5" s="74" t="s">
        <v>6</v>
      </c>
      <c r="F5" s="74" t="s">
        <v>7</v>
      </c>
      <c r="G5" s="74"/>
      <c r="H5" s="74" t="s">
        <v>8</v>
      </c>
      <c r="I5" s="74"/>
      <c r="J5" s="74" t="s">
        <v>9</v>
      </c>
      <c r="K5" s="74"/>
      <c r="L5" s="74" t="s">
        <v>10</v>
      </c>
      <c r="M5" s="74"/>
      <c r="N5" s="74" t="s">
        <v>11</v>
      </c>
      <c r="O5" s="74"/>
      <c r="P5" s="74" t="s">
        <v>12</v>
      </c>
      <c r="Q5" s="74"/>
      <c r="R5" s="74" t="s">
        <v>13</v>
      </c>
      <c r="S5" s="74"/>
      <c r="T5" s="74" t="s">
        <v>14</v>
      </c>
      <c r="U5" s="74"/>
      <c r="V5" s="74" t="s">
        <v>15</v>
      </c>
      <c r="W5" s="74"/>
      <c r="X5" s="74" t="s">
        <v>16</v>
      </c>
      <c r="Y5" s="74"/>
      <c r="Z5" s="74" t="s">
        <v>17</v>
      </c>
      <c r="AA5" s="74"/>
      <c r="AB5" s="75" t="s">
        <v>18</v>
      </c>
      <c r="AC5" s="74" t="s">
        <v>31</v>
      </c>
    </row>
    <row r="6" spans="1:29" ht="15.75" x14ac:dyDescent="0.25">
      <c r="A6" s="74"/>
      <c r="B6" s="75"/>
      <c r="C6" s="74"/>
      <c r="D6" s="74"/>
      <c r="E6" s="74"/>
      <c r="F6" s="1" t="s">
        <v>20</v>
      </c>
      <c r="G6" s="1" t="s">
        <v>21</v>
      </c>
      <c r="H6" s="1" t="s">
        <v>20</v>
      </c>
      <c r="I6" s="1" t="s">
        <v>21</v>
      </c>
      <c r="J6" s="1" t="s">
        <v>20</v>
      </c>
      <c r="K6" s="1" t="s">
        <v>21</v>
      </c>
      <c r="L6" s="1" t="s">
        <v>20</v>
      </c>
      <c r="M6" s="1" t="s">
        <v>21</v>
      </c>
      <c r="N6" s="1" t="s">
        <v>20</v>
      </c>
      <c r="O6" s="1" t="s">
        <v>21</v>
      </c>
      <c r="P6" s="1" t="s">
        <v>20</v>
      </c>
      <c r="Q6" s="1" t="s">
        <v>21</v>
      </c>
      <c r="R6" s="1" t="s">
        <v>20</v>
      </c>
      <c r="S6" s="1" t="s">
        <v>21</v>
      </c>
      <c r="T6" s="1" t="s">
        <v>20</v>
      </c>
      <c r="U6" s="1" t="s">
        <v>21</v>
      </c>
      <c r="V6" s="1" t="s">
        <v>20</v>
      </c>
      <c r="W6" s="1" t="s">
        <v>21</v>
      </c>
      <c r="X6" s="1" t="s">
        <v>20</v>
      </c>
      <c r="Y6" s="1" t="s">
        <v>21</v>
      </c>
      <c r="Z6" s="1" t="s">
        <v>20</v>
      </c>
      <c r="AA6" s="1" t="s">
        <v>21</v>
      </c>
      <c r="AB6" s="75"/>
      <c r="AC6" s="74"/>
    </row>
    <row r="7" spans="1:29" ht="15.7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2">
        <v>18</v>
      </c>
      <c r="S7" s="2">
        <v>19</v>
      </c>
      <c r="T7" s="2">
        <v>20</v>
      </c>
      <c r="U7" s="2">
        <v>21</v>
      </c>
      <c r="V7" s="2">
        <v>22</v>
      </c>
      <c r="W7" s="2">
        <v>23</v>
      </c>
      <c r="X7" s="2">
        <v>24</v>
      </c>
      <c r="Y7" s="2">
        <v>25</v>
      </c>
      <c r="Z7" s="2">
        <v>26</v>
      </c>
      <c r="AA7" s="2">
        <v>27</v>
      </c>
      <c r="AB7" s="2">
        <v>28</v>
      </c>
      <c r="AC7" s="2">
        <v>29</v>
      </c>
    </row>
    <row r="8" spans="1:29" ht="30.75" customHeight="1" x14ac:dyDescent="0.25">
      <c r="A8" s="3" t="s">
        <v>26</v>
      </c>
      <c r="B8" s="4">
        <v>2500</v>
      </c>
      <c r="C8" s="4">
        <v>2192</v>
      </c>
      <c r="D8" s="5">
        <v>4.3499999999999996</v>
      </c>
      <c r="E8" s="6">
        <f>SUM(C8*D8)</f>
        <v>9535.1999999999989</v>
      </c>
      <c r="F8" s="6">
        <f>SUM(C8*0.005)</f>
        <v>10.96</v>
      </c>
      <c r="G8" s="6">
        <f>SUM(F8*C14)</f>
        <v>986.40000000000009</v>
      </c>
      <c r="H8" s="6">
        <f>SUM(F14*0.02)</f>
        <v>20.080000000000002</v>
      </c>
      <c r="I8" s="6">
        <f>SUM(H8*C15)</f>
        <v>1706.8000000000002</v>
      </c>
      <c r="J8" s="6">
        <f>SUM(C8*0.002)</f>
        <v>4.3840000000000003</v>
      </c>
      <c r="K8" s="6">
        <f>SUM(J8*C16)</f>
        <v>832.96</v>
      </c>
      <c r="L8" s="6">
        <f>SUM(C8*0.002)</f>
        <v>4.3840000000000003</v>
      </c>
      <c r="M8" s="6">
        <f>SUM(L8*C17)</f>
        <v>701.44</v>
      </c>
      <c r="N8" s="6">
        <f>SUM(C8*0.001)</f>
        <v>2.1920000000000002</v>
      </c>
      <c r="O8" s="6">
        <f>SUM(N8*C18)</f>
        <v>405.52000000000004</v>
      </c>
      <c r="P8" s="6">
        <f>SUM(C8*0.001)</f>
        <v>2.1920000000000002</v>
      </c>
      <c r="Q8" s="6">
        <f>SUM(P8*C19)</f>
        <v>164.4</v>
      </c>
      <c r="R8" s="6">
        <f>SUM(C8*0.001)</f>
        <v>2.1920000000000002</v>
      </c>
      <c r="S8" s="6">
        <f>SUM(R8*C20)</f>
        <v>361.68</v>
      </c>
      <c r="T8" s="6">
        <f>SUM(C8*0.001)</f>
        <v>2.1920000000000002</v>
      </c>
      <c r="U8" s="6">
        <f>SUM(T8*C21)</f>
        <v>241.12</v>
      </c>
      <c r="V8" s="6">
        <f>SUM(C8*0.001)</f>
        <v>2.1920000000000002</v>
      </c>
      <c r="W8" s="6">
        <f>SUM(V8*C22)</f>
        <v>43.84</v>
      </c>
      <c r="X8" s="6">
        <f>SUM(F15*0.05)</f>
        <v>59.400000000000006</v>
      </c>
      <c r="Y8" s="6">
        <f>SUM(X8*C23)</f>
        <v>2257.2000000000003</v>
      </c>
      <c r="Z8" s="6">
        <f>SUM(F16*0.05)</f>
        <v>26.3</v>
      </c>
      <c r="AA8" s="6">
        <f>SUM(Z8*C24)</f>
        <v>736.4</v>
      </c>
      <c r="AB8" s="6">
        <f>SUM(E8-G8-I8-K8-M8-O8-Q8-S8-U8-W8-Y8-AA8-AC8)</f>
        <v>825.43999999999778</v>
      </c>
      <c r="AC8" s="7">
        <f>SUM(F17*2)</f>
        <v>272</v>
      </c>
    </row>
    <row r="9" spans="1:29" ht="31.5" x14ac:dyDescent="0.25">
      <c r="A9" s="3" t="s">
        <v>22</v>
      </c>
      <c r="B9" s="4">
        <v>2500</v>
      </c>
      <c r="C9" s="4">
        <v>1604</v>
      </c>
      <c r="D9" s="5">
        <v>6.51</v>
      </c>
      <c r="E9" s="6">
        <f>SUM(C9*D9)</f>
        <v>10442.039999999999</v>
      </c>
      <c r="F9" s="6">
        <f>SUM(C9*0.0075)</f>
        <v>12.03</v>
      </c>
      <c r="G9" s="6">
        <f>SUM(F9*C14)</f>
        <v>1082.7</v>
      </c>
      <c r="H9" s="6">
        <f>SUM(H14*0.03)</f>
        <v>23.939999999999998</v>
      </c>
      <c r="I9" s="6">
        <f>SUM(H9*C15)</f>
        <v>2034.8999999999999</v>
      </c>
      <c r="J9" s="6">
        <f>SUM(C9*0.0025)</f>
        <v>4.01</v>
      </c>
      <c r="K9" s="6">
        <f>SUM(J9*C16)</f>
        <v>761.9</v>
      </c>
      <c r="L9" s="6">
        <f>SUM(C9*0.0025)</f>
        <v>4.01</v>
      </c>
      <c r="M9" s="6">
        <f>SUM(L9*C17)</f>
        <v>641.59999999999991</v>
      </c>
      <c r="N9" s="6">
        <f>SUM(C9*0.0015)</f>
        <v>2.4060000000000001</v>
      </c>
      <c r="O9" s="6">
        <f>SUM(N9*C18)</f>
        <v>445.11</v>
      </c>
      <c r="P9" s="6">
        <f>SUM(C9*0.0015)</f>
        <v>2.4060000000000001</v>
      </c>
      <c r="Q9" s="6">
        <f>SUM(P9*C19)</f>
        <v>180.45000000000002</v>
      </c>
      <c r="R9" s="6">
        <f>SUM(C9*0.0015)</f>
        <v>2.4060000000000001</v>
      </c>
      <c r="S9" s="6">
        <f>SUM(R9*C20)</f>
        <v>396.99</v>
      </c>
      <c r="T9" s="6">
        <f>SUM(C9*0.0015)</f>
        <v>2.4060000000000001</v>
      </c>
      <c r="U9" s="6">
        <f>SUM(T9*C21)</f>
        <v>264.66000000000003</v>
      </c>
      <c r="V9" s="6">
        <f>SUM(C9*0.0015)</f>
        <v>2.4060000000000001</v>
      </c>
      <c r="W9" s="6">
        <f>SUM(V9*C22)</f>
        <v>48.120000000000005</v>
      </c>
      <c r="X9" s="6">
        <f>SUM(H15*0.075)</f>
        <v>60.449999999999996</v>
      </c>
      <c r="Y9" s="6">
        <f>SUM(X9*C23)</f>
        <v>2297.1</v>
      </c>
      <c r="Z9" s="6">
        <f>SUM(H16*0.075)</f>
        <v>30.074999999999999</v>
      </c>
      <c r="AA9" s="6">
        <f>SUM(Z9*C24)</f>
        <v>842.1</v>
      </c>
      <c r="AB9" s="6">
        <f>SUM(E9-G9-I9-K9-M9-O9-Q9-S9-U9-W9-Y9-AA9-AC9)</f>
        <v>1132.4099999999999</v>
      </c>
      <c r="AC9" s="7">
        <f>SUM(H17*2)</f>
        <v>314</v>
      </c>
    </row>
    <row r="10" spans="1:29" ht="29.25" customHeight="1" x14ac:dyDescent="0.25">
      <c r="A10" s="13" t="s">
        <v>27</v>
      </c>
      <c r="B10" s="4"/>
      <c r="C10" s="4"/>
      <c r="D10" s="5"/>
      <c r="E10" s="6">
        <f>ROUNDDOWN((E8+E9),0)</f>
        <v>19977</v>
      </c>
      <c r="F10" s="6">
        <f t="shared" ref="F10:AC10" si="0">SUM(F8:F9)</f>
        <v>22.990000000000002</v>
      </c>
      <c r="G10" s="6">
        <f t="shared" si="0"/>
        <v>2069.1000000000004</v>
      </c>
      <c r="H10" s="6">
        <f t="shared" si="0"/>
        <v>44.019999999999996</v>
      </c>
      <c r="I10" s="6">
        <f t="shared" si="0"/>
        <v>3741.7</v>
      </c>
      <c r="J10" s="6">
        <f t="shared" si="0"/>
        <v>8.3940000000000001</v>
      </c>
      <c r="K10" s="6">
        <f t="shared" si="0"/>
        <v>1594.8600000000001</v>
      </c>
      <c r="L10" s="6">
        <f t="shared" si="0"/>
        <v>8.3940000000000001</v>
      </c>
      <c r="M10" s="6">
        <f t="shared" si="0"/>
        <v>1343.04</v>
      </c>
      <c r="N10" s="6">
        <f t="shared" si="0"/>
        <v>4.5980000000000008</v>
      </c>
      <c r="O10" s="6">
        <f t="shared" si="0"/>
        <v>850.63000000000011</v>
      </c>
      <c r="P10" s="6">
        <f t="shared" si="0"/>
        <v>4.5980000000000008</v>
      </c>
      <c r="Q10" s="6">
        <f t="shared" si="0"/>
        <v>344.85</v>
      </c>
      <c r="R10" s="6">
        <f t="shared" si="0"/>
        <v>4.5980000000000008</v>
      </c>
      <c r="S10" s="6">
        <f t="shared" si="0"/>
        <v>758.67000000000007</v>
      </c>
      <c r="T10" s="6">
        <f t="shared" si="0"/>
        <v>4.5980000000000008</v>
      </c>
      <c r="U10" s="6">
        <f t="shared" si="0"/>
        <v>505.78000000000003</v>
      </c>
      <c r="V10" s="6">
        <f t="shared" si="0"/>
        <v>4.5980000000000008</v>
      </c>
      <c r="W10" s="6">
        <f t="shared" si="0"/>
        <v>91.960000000000008</v>
      </c>
      <c r="X10" s="6">
        <f t="shared" si="0"/>
        <v>119.85</v>
      </c>
      <c r="Y10" s="6">
        <f t="shared" si="0"/>
        <v>4554.3</v>
      </c>
      <c r="Z10" s="6">
        <f t="shared" si="0"/>
        <v>56.375</v>
      </c>
      <c r="AA10" s="6">
        <f t="shared" si="0"/>
        <v>1578.5</v>
      </c>
      <c r="AB10" s="6">
        <f t="shared" si="0"/>
        <v>1957.8499999999976</v>
      </c>
      <c r="AC10" s="7">
        <f t="shared" si="0"/>
        <v>586</v>
      </c>
    </row>
    <row r="11" spans="1:29" ht="15" customHeight="1" x14ac:dyDescent="0.25">
      <c r="A11" s="81" t="s">
        <v>23</v>
      </c>
      <c r="B11" s="81"/>
      <c r="C11" s="81"/>
      <c r="D11" s="81"/>
      <c r="E11" s="81"/>
      <c r="F11" s="81"/>
      <c r="G11" s="81"/>
      <c r="H11" s="14"/>
      <c r="I11" s="14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</row>
    <row r="12" spans="1:29" ht="15.75" customHeight="1" thickBot="1" x14ac:dyDescent="0.3">
      <c r="A12" s="82"/>
      <c r="B12" s="82"/>
      <c r="C12" s="82"/>
      <c r="D12" s="82"/>
      <c r="E12" s="82"/>
      <c r="F12" s="82"/>
      <c r="G12" s="82"/>
      <c r="H12" s="15"/>
      <c r="I12" s="15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</row>
    <row r="13" spans="1:29" ht="34.5" customHeight="1" x14ac:dyDescent="0.25">
      <c r="A13" s="83" t="s">
        <v>24</v>
      </c>
      <c r="B13" s="84"/>
      <c r="C13" s="8" t="s">
        <v>5</v>
      </c>
      <c r="D13" s="85" t="s">
        <v>25</v>
      </c>
      <c r="E13" s="86"/>
      <c r="F13" s="87" t="s">
        <v>28</v>
      </c>
      <c r="G13" s="88"/>
      <c r="H13" s="87" t="s">
        <v>29</v>
      </c>
      <c r="I13" s="88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</row>
    <row r="14" spans="1:29" ht="15.75" x14ac:dyDescent="0.25">
      <c r="A14" s="76" t="s">
        <v>7</v>
      </c>
      <c r="B14" s="74"/>
      <c r="C14" s="9">
        <v>90</v>
      </c>
      <c r="D14" s="89" t="s">
        <v>8</v>
      </c>
      <c r="E14" s="90"/>
      <c r="F14" s="91">
        <v>1004</v>
      </c>
      <c r="G14" s="92"/>
      <c r="H14" s="91">
        <v>798</v>
      </c>
      <c r="I14" s="92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</row>
    <row r="15" spans="1:29" ht="15.75" x14ac:dyDescent="0.25">
      <c r="A15" s="76" t="s">
        <v>8</v>
      </c>
      <c r="B15" s="74"/>
      <c r="C15" s="10">
        <v>85</v>
      </c>
      <c r="D15" s="89" t="s">
        <v>16</v>
      </c>
      <c r="E15" s="90"/>
      <c r="F15" s="91">
        <v>1188</v>
      </c>
      <c r="G15" s="92"/>
      <c r="H15" s="91">
        <v>806</v>
      </c>
      <c r="I15" s="92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</row>
    <row r="16" spans="1:29" ht="16.5" thickBot="1" x14ac:dyDescent="0.3">
      <c r="A16" s="76" t="s">
        <v>9</v>
      </c>
      <c r="B16" s="74"/>
      <c r="C16" s="9">
        <v>190</v>
      </c>
      <c r="D16" s="77" t="s">
        <v>17</v>
      </c>
      <c r="E16" s="78"/>
      <c r="F16" s="79">
        <v>526</v>
      </c>
      <c r="G16" s="80"/>
      <c r="H16" s="79">
        <v>401</v>
      </c>
      <c r="I16" s="80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</row>
    <row r="17" spans="1:29" ht="16.5" thickBot="1" x14ac:dyDescent="0.3">
      <c r="A17" s="76" t="s">
        <v>10</v>
      </c>
      <c r="B17" s="74"/>
      <c r="C17" s="16">
        <v>160</v>
      </c>
      <c r="D17" s="95" t="s">
        <v>30</v>
      </c>
      <c r="E17" s="96"/>
      <c r="F17" s="97">
        <v>136</v>
      </c>
      <c r="G17" s="97"/>
      <c r="H17" s="97">
        <v>157</v>
      </c>
      <c r="I17" s="98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</row>
    <row r="18" spans="1:29" ht="15.75" x14ac:dyDescent="0.25">
      <c r="A18" s="76" t="s">
        <v>11</v>
      </c>
      <c r="B18" s="74"/>
      <c r="C18" s="10">
        <v>185</v>
      </c>
      <c r="D18" s="11"/>
      <c r="E18" s="11"/>
      <c r="F18" s="11"/>
      <c r="G18" s="11"/>
      <c r="H18" s="15"/>
      <c r="I18" s="15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</row>
    <row r="19" spans="1:29" ht="15.75" x14ac:dyDescent="0.25">
      <c r="A19" s="76" t="s">
        <v>12</v>
      </c>
      <c r="B19" s="74"/>
      <c r="C19" s="10">
        <v>75</v>
      </c>
      <c r="D19" s="11"/>
      <c r="E19" s="11"/>
      <c r="F19" s="11"/>
      <c r="G19" s="11"/>
      <c r="H19" s="15"/>
      <c r="I19" s="15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</row>
    <row r="20" spans="1:29" ht="15.75" x14ac:dyDescent="0.25">
      <c r="A20" s="76" t="s">
        <v>13</v>
      </c>
      <c r="B20" s="74"/>
      <c r="C20" s="10">
        <v>165</v>
      </c>
      <c r="D20" s="11"/>
      <c r="E20" s="11"/>
      <c r="F20" s="11"/>
      <c r="G20" s="11"/>
      <c r="H20" s="15"/>
      <c r="I20" s="15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</row>
    <row r="21" spans="1:29" ht="15.75" x14ac:dyDescent="0.25">
      <c r="A21" s="76" t="s">
        <v>14</v>
      </c>
      <c r="B21" s="74"/>
      <c r="C21" s="9">
        <v>110</v>
      </c>
      <c r="D21" s="11"/>
      <c r="E21" s="11"/>
      <c r="F21" s="11"/>
      <c r="G21" s="11"/>
      <c r="H21" s="15"/>
      <c r="I21" s="15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</row>
    <row r="22" spans="1:29" ht="15.75" x14ac:dyDescent="0.25">
      <c r="A22" s="76" t="s">
        <v>15</v>
      </c>
      <c r="B22" s="74"/>
      <c r="C22" s="10">
        <v>20</v>
      </c>
      <c r="D22" s="11"/>
      <c r="E22" s="11"/>
      <c r="F22" s="11"/>
      <c r="G22" s="11"/>
      <c r="H22" s="15"/>
      <c r="I22" s="15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</row>
    <row r="23" spans="1:29" ht="15.75" x14ac:dyDescent="0.25">
      <c r="A23" s="99" t="s">
        <v>16</v>
      </c>
      <c r="B23" s="100"/>
      <c r="C23" s="10">
        <v>38</v>
      </c>
      <c r="D23" s="11"/>
      <c r="E23" s="11"/>
      <c r="F23" s="11"/>
      <c r="G23" s="11"/>
      <c r="H23" s="15"/>
      <c r="I23" s="15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</row>
    <row r="24" spans="1:29" ht="16.5" thickBot="1" x14ac:dyDescent="0.3">
      <c r="A24" s="101" t="s">
        <v>17</v>
      </c>
      <c r="B24" s="102"/>
      <c r="C24" s="12">
        <v>28</v>
      </c>
      <c r="D24" s="11"/>
      <c r="E24" s="11"/>
      <c r="F24" s="11"/>
      <c r="G24" s="11"/>
      <c r="H24" s="15"/>
      <c r="I24" s="15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</row>
  </sheetData>
  <mergeCells count="49">
    <mergeCell ref="A22:B22"/>
    <mergeCell ref="A17:B17"/>
    <mergeCell ref="A18:B18"/>
    <mergeCell ref="A19:B19"/>
    <mergeCell ref="A20:B20"/>
    <mergeCell ref="A21:B21"/>
    <mergeCell ref="Z5:AA5"/>
    <mergeCell ref="A14:B14"/>
    <mergeCell ref="D14:E14"/>
    <mergeCell ref="F14:G14"/>
    <mergeCell ref="A15:B15"/>
    <mergeCell ref="D15:E15"/>
    <mergeCell ref="F15:G15"/>
    <mergeCell ref="J11:AC24"/>
    <mergeCell ref="D17:E17"/>
    <mergeCell ref="F17:G17"/>
    <mergeCell ref="H17:I17"/>
    <mergeCell ref="A23:B23"/>
    <mergeCell ref="A24:B24"/>
    <mergeCell ref="H13:I13"/>
    <mergeCell ref="H14:I14"/>
    <mergeCell ref="H15:I15"/>
    <mergeCell ref="V5:W5"/>
    <mergeCell ref="A16:B16"/>
    <mergeCell ref="D16:E16"/>
    <mergeCell ref="F16:G16"/>
    <mergeCell ref="X5:Y5"/>
    <mergeCell ref="H16:I16"/>
    <mergeCell ref="A11:G12"/>
    <mergeCell ref="A13:B13"/>
    <mergeCell ref="D13:E13"/>
    <mergeCell ref="F13:G13"/>
    <mergeCell ref="L5:M5"/>
    <mergeCell ref="A1:AC2"/>
    <mergeCell ref="A3:AC4"/>
    <mergeCell ref="A5:A6"/>
    <mergeCell ref="B5:B6"/>
    <mergeCell ref="C5:C6"/>
    <mergeCell ref="D5:D6"/>
    <mergeCell ref="E5:E6"/>
    <mergeCell ref="F5:G5"/>
    <mergeCell ref="H5:I5"/>
    <mergeCell ref="J5:K5"/>
    <mergeCell ref="AB5:AB6"/>
    <mergeCell ref="AC5:AC6"/>
    <mergeCell ref="N5:O5"/>
    <mergeCell ref="P5:Q5"/>
    <mergeCell ref="R5:S5"/>
    <mergeCell ref="T5:U5"/>
  </mergeCells>
  <hyperlinks>
    <hyperlink ref="A1" r:id="rId1"/>
    <hyperlink ref="A3" r:id="rId2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6"/>
  <sheetViews>
    <sheetView tabSelected="1" workbookViewId="0">
      <selection activeCell="F13" sqref="F13"/>
    </sheetView>
  </sheetViews>
  <sheetFormatPr defaultRowHeight="15" x14ac:dyDescent="0.25"/>
  <cols>
    <col min="1" max="1" width="6.85546875" style="69" customWidth="1"/>
    <col min="2" max="2" width="15.85546875" style="69" customWidth="1"/>
    <col min="3" max="3" width="9.28515625" style="69" customWidth="1"/>
    <col min="4" max="4" width="8.28515625" style="69" customWidth="1"/>
    <col min="5" max="5" width="10.85546875" style="69" customWidth="1"/>
    <col min="6" max="6" width="35.28515625" style="69" customWidth="1"/>
    <col min="7" max="7" width="8.42578125" style="69" customWidth="1"/>
    <col min="8" max="8" width="14.85546875" style="69" customWidth="1"/>
    <col min="9" max="9" width="9.7109375" style="69" customWidth="1"/>
    <col min="10" max="10" width="8" style="69" customWidth="1"/>
    <col min="11" max="11" width="10.140625" style="69" customWidth="1"/>
    <col min="12" max="12" width="6.85546875" style="69" bestFit="1" customWidth="1"/>
    <col min="13" max="13" width="11" style="69" customWidth="1"/>
    <col min="14" max="14" width="9" style="69" customWidth="1"/>
    <col min="15" max="15" width="6.85546875" style="69" customWidth="1"/>
    <col min="16" max="16" width="9" style="69" customWidth="1"/>
    <col min="17" max="17" width="48.5703125" style="69" customWidth="1"/>
    <col min="18" max="18" width="6.85546875" style="69" bestFit="1" customWidth="1"/>
    <col min="19" max="19" width="10.7109375" style="69" customWidth="1"/>
    <col min="20" max="20" width="9.5703125" style="69" customWidth="1"/>
    <col min="21" max="21" width="7.7109375" style="69" customWidth="1"/>
    <col min="22" max="22" width="8.28515625" style="69" customWidth="1"/>
    <col min="23" max="16384" width="9.140625" style="69"/>
  </cols>
  <sheetData>
    <row r="2" spans="1:22" x14ac:dyDescent="0.25">
      <c r="A2" s="103" t="s">
        <v>32</v>
      </c>
      <c r="B2" s="103"/>
      <c r="C2" s="103"/>
      <c r="D2" s="103"/>
      <c r="E2" s="103"/>
      <c r="G2" s="103" t="s">
        <v>32</v>
      </c>
      <c r="H2" s="103"/>
      <c r="I2" s="103"/>
      <c r="J2" s="103"/>
      <c r="K2" s="103"/>
      <c r="L2" s="103" t="s">
        <v>32</v>
      </c>
      <c r="M2" s="103"/>
      <c r="N2" s="103"/>
      <c r="O2" s="103"/>
      <c r="P2" s="103"/>
    </row>
    <row r="3" spans="1:22" x14ac:dyDescent="0.25">
      <c r="E3" s="69" t="s">
        <v>33</v>
      </c>
      <c r="K3" s="69" t="s">
        <v>33</v>
      </c>
      <c r="P3" s="69" t="s">
        <v>33</v>
      </c>
    </row>
    <row r="4" spans="1:22" ht="17.25" x14ac:dyDescent="0.25">
      <c r="A4" s="104" t="s">
        <v>34</v>
      </c>
      <c r="B4" s="104"/>
      <c r="C4" s="104"/>
      <c r="D4" s="104"/>
      <c r="E4" s="104"/>
      <c r="G4" s="104" t="s">
        <v>34</v>
      </c>
      <c r="H4" s="104"/>
      <c r="I4" s="104"/>
      <c r="J4" s="104"/>
      <c r="K4" s="104"/>
      <c r="L4" s="104" t="s">
        <v>89</v>
      </c>
      <c r="M4" s="104"/>
      <c r="N4" s="104"/>
      <c r="O4" s="104"/>
      <c r="P4" s="104"/>
      <c r="R4" s="104" t="s">
        <v>46</v>
      </c>
      <c r="S4" s="104"/>
      <c r="T4" s="104"/>
      <c r="U4" s="104"/>
      <c r="V4" s="104"/>
    </row>
    <row r="5" spans="1:22" ht="18" thickBot="1" x14ac:dyDescent="0.3">
      <c r="A5" s="105" t="s">
        <v>91</v>
      </c>
      <c r="B5" s="105"/>
      <c r="C5" s="105"/>
      <c r="D5" s="105"/>
      <c r="E5" s="105"/>
      <c r="G5" s="105" t="s">
        <v>91</v>
      </c>
      <c r="H5" s="105"/>
      <c r="I5" s="105"/>
      <c r="J5" s="105"/>
      <c r="K5" s="105"/>
      <c r="L5" s="108" t="s">
        <v>90</v>
      </c>
      <c r="M5" s="108"/>
      <c r="N5" s="108"/>
      <c r="O5" s="108"/>
      <c r="P5" s="108"/>
      <c r="R5" s="108" t="s">
        <v>47</v>
      </c>
      <c r="S5" s="108"/>
      <c r="T5" s="108"/>
      <c r="U5" s="108"/>
      <c r="V5" s="108"/>
    </row>
    <row r="6" spans="1:22" x14ac:dyDescent="0.25">
      <c r="A6" s="107" t="s">
        <v>98</v>
      </c>
      <c r="B6" s="107"/>
      <c r="C6" s="107"/>
      <c r="D6" s="107"/>
      <c r="E6" s="107"/>
      <c r="G6" s="107" t="s">
        <v>99</v>
      </c>
      <c r="H6" s="107"/>
      <c r="I6" s="107"/>
      <c r="J6" s="107"/>
      <c r="K6" s="107"/>
      <c r="L6" s="107" t="s">
        <v>100</v>
      </c>
      <c r="M6" s="107"/>
      <c r="N6" s="107"/>
      <c r="O6" s="107"/>
      <c r="P6" s="107"/>
      <c r="R6" s="107" t="s">
        <v>101</v>
      </c>
      <c r="S6" s="107"/>
      <c r="T6" s="107"/>
      <c r="U6" s="107"/>
      <c r="V6" s="107"/>
    </row>
    <row r="7" spans="1:22" x14ac:dyDescent="0.25">
      <c r="A7" s="106" t="s">
        <v>43</v>
      </c>
      <c r="B7" s="106"/>
      <c r="C7" s="106"/>
      <c r="D7" s="106"/>
      <c r="E7" s="106"/>
      <c r="G7" s="106" t="s">
        <v>95</v>
      </c>
      <c r="H7" s="106"/>
      <c r="I7" s="106"/>
      <c r="J7" s="106"/>
      <c r="K7" s="106"/>
      <c r="L7" s="106" t="s">
        <v>96</v>
      </c>
      <c r="M7" s="106"/>
      <c r="N7" s="106"/>
      <c r="O7" s="106"/>
      <c r="P7" s="106"/>
      <c r="R7" s="106" t="s">
        <v>97</v>
      </c>
      <c r="S7" s="106"/>
      <c r="T7" s="106"/>
      <c r="U7" s="106"/>
      <c r="V7" s="106"/>
    </row>
    <row r="8" spans="1:22" x14ac:dyDescent="0.25">
      <c r="A8" s="106"/>
      <c r="B8" s="106"/>
      <c r="C8" s="106"/>
      <c r="D8" s="106"/>
      <c r="E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R8" s="106"/>
      <c r="S8" s="106"/>
      <c r="T8" s="106"/>
      <c r="U8" s="106"/>
      <c r="V8" s="106"/>
    </row>
    <row r="9" spans="1:22" x14ac:dyDescent="0.25">
      <c r="A9" s="106" t="s">
        <v>45</v>
      </c>
      <c r="B9" s="106"/>
      <c r="C9" s="106"/>
      <c r="D9" s="106"/>
      <c r="E9" s="106"/>
      <c r="G9" s="106" t="s">
        <v>44</v>
      </c>
      <c r="H9" s="106"/>
      <c r="I9" s="106"/>
      <c r="J9" s="106"/>
      <c r="K9" s="106"/>
      <c r="L9" s="106" t="s">
        <v>45</v>
      </c>
      <c r="M9" s="106"/>
      <c r="N9" s="106"/>
      <c r="O9" s="106"/>
      <c r="P9" s="106"/>
      <c r="R9" s="106" t="s">
        <v>45</v>
      </c>
      <c r="S9" s="106"/>
      <c r="T9" s="106"/>
      <c r="U9" s="106"/>
      <c r="V9" s="106"/>
    </row>
    <row r="10" spans="1:22" x14ac:dyDescent="0.25">
      <c r="A10" s="18" t="s">
        <v>35</v>
      </c>
      <c r="B10" s="18" t="s">
        <v>36</v>
      </c>
      <c r="C10" s="18" t="s">
        <v>37</v>
      </c>
      <c r="D10" s="18" t="s">
        <v>38</v>
      </c>
      <c r="E10" s="18" t="s">
        <v>39</v>
      </c>
      <c r="F10" s="64"/>
      <c r="G10" s="18" t="s">
        <v>35</v>
      </c>
      <c r="H10" s="18" t="s">
        <v>36</v>
      </c>
      <c r="I10" s="18" t="s">
        <v>37</v>
      </c>
      <c r="J10" s="18" t="s">
        <v>38</v>
      </c>
      <c r="K10" s="18" t="s">
        <v>39</v>
      </c>
      <c r="L10" s="18" t="s">
        <v>35</v>
      </c>
      <c r="M10" s="18" t="s">
        <v>36</v>
      </c>
      <c r="N10" s="18" t="s">
        <v>37</v>
      </c>
      <c r="O10" s="18" t="s">
        <v>38</v>
      </c>
      <c r="P10" s="18" t="s">
        <v>39</v>
      </c>
      <c r="R10" s="18" t="s">
        <v>35</v>
      </c>
      <c r="S10" s="18" t="s">
        <v>36</v>
      </c>
      <c r="T10" s="18" t="s">
        <v>37</v>
      </c>
      <c r="U10" s="18" t="s">
        <v>38</v>
      </c>
      <c r="V10" s="18" t="s">
        <v>39</v>
      </c>
    </row>
    <row r="11" spans="1:22" x14ac:dyDescent="0.2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G11" s="19">
        <v>1</v>
      </c>
      <c r="H11" s="19">
        <v>2</v>
      </c>
      <c r="I11" s="19">
        <v>3</v>
      </c>
      <c r="J11" s="19">
        <v>4</v>
      </c>
      <c r="K11" s="19">
        <v>5</v>
      </c>
      <c r="L11" s="19">
        <v>1</v>
      </c>
      <c r="M11" s="19">
        <v>2</v>
      </c>
      <c r="N11" s="19">
        <v>3</v>
      </c>
      <c r="O11" s="19">
        <v>4</v>
      </c>
      <c r="P11" s="19">
        <v>5</v>
      </c>
      <c r="R11" s="19">
        <v>1</v>
      </c>
      <c r="S11" s="19">
        <v>2</v>
      </c>
      <c r="T11" s="19">
        <v>3</v>
      </c>
      <c r="U11" s="19">
        <v>4</v>
      </c>
      <c r="V11" s="19">
        <v>5</v>
      </c>
    </row>
    <row r="12" spans="1:22" ht="18.75" x14ac:dyDescent="0.25">
      <c r="A12" s="19">
        <v>1</v>
      </c>
      <c r="B12" s="70" t="s">
        <v>9</v>
      </c>
      <c r="C12" s="19">
        <f>('Cooking Conversion'!J10)</f>
        <v>8.3940000000000001</v>
      </c>
      <c r="D12" s="19">
        <f>('Cooking Conversion'!C16)</f>
        <v>190</v>
      </c>
      <c r="E12" s="19">
        <f>SUM(C12*D12)</f>
        <v>1594.8600000000001</v>
      </c>
      <c r="G12" s="19">
        <v>1</v>
      </c>
      <c r="H12" s="70" t="s">
        <v>7</v>
      </c>
      <c r="I12" s="19">
        <f>('Cooking Conversion'!F10)</f>
        <v>22.990000000000002</v>
      </c>
      <c r="J12" s="19">
        <f>('Cooking Conversion'!C14)</f>
        <v>90</v>
      </c>
      <c r="K12" s="19">
        <f>SUM(I12*J12)</f>
        <v>2069.1000000000004</v>
      </c>
      <c r="L12" s="19">
        <v>1</v>
      </c>
      <c r="M12" s="20" t="s">
        <v>40</v>
      </c>
      <c r="N12" s="19">
        <f>('Cooking Conversion'!X10)</f>
        <v>119.85</v>
      </c>
      <c r="O12" s="19">
        <f>('Cooking Conversion'!C23)</f>
        <v>38</v>
      </c>
      <c r="P12" s="19">
        <f>SUM(N12*O12)</f>
        <v>4554.3</v>
      </c>
      <c r="R12" s="19">
        <v>1</v>
      </c>
      <c r="S12" s="20" t="s">
        <v>30</v>
      </c>
      <c r="T12" s="19">
        <f>SUM('Cooking Conversion'!F17+'Cooking Conversion'!H17)</f>
        <v>293</v>
      </c>
      <c r="U12" s="19">
        <v>2</v>
      </c>
      <c r="V12" s="19">
        <f>(T12*U12)</f>
        <v>586</v>
      </c>
    </row>
    <row r="13" spans="1:22" ht="18.75" x14ac:dyDescent="0.25">
      <c r="A13" s="19">
        <v>2</v>
      </c>
      <c r="B13" s="70" t="s">
        <v>41</v>
      </c>
      <c r="C13" s="19">
        <f>('Cooking Conversion'!L10)</f>
        <v>8.3940000000000001</v>
      </c>
      <c r="D13" s="19">
        <f>('Cooking Conversion'!C17)</f>
        <v>160</v>
      </c>
      <c r="E13" s="19">
        <f t="shared" ref="E13:E18" si="0">SUM(C13*D13)</f>
        <v>1343.04</v>
      </c>
      <c r="G13" s="19">
        <v>2</v>
      </c>
      <c r="H13" s="70" t="s">
        <v>8</v>
      </c>
      <c r="I13" s="19">
        <f>('Cooking Conversion'!H10)</f>
        <v>44.019999999999996</v>
      </c>
      <c r="J13" s="19">
        <f>('Cooking Conversion'!C15)</f>
        <v>85</v>
      </c>
      <c r="K13" s="19">
        <f>SUM(I13*J13)</f>
        <v>3741.7</v>
      </c>
      <c r="L13" s="19">
        <v>2</v>
      </c>
      <c r="M13" s="20" t="s">
        <v>17</v>
      </c>
      <c r="N13" s="19">
        <f>('Cooking Conversion'!Z10)</f>
        <v>56.375</v>
      </c>
      <c r="O13" s="19">
        <f>('Cooking Conversion'!C24)</f>
        <v>28</v>
      </c>
      <c r="P13" s="19">
        <f>SUM(N13*O13)</f>
        <v>1578.5</v>
      </c>
      <c r="R13" s="19"/>
      <c r="S13" s="20"/>
      <c r="T13" s="19"/>
      <c r="U13" s="19"/>
      <c r="V13" s="19"/>
    </row>
    <row r="14" spans="1:22" ht="18.75" x14ac:dyDescent="0.25">
      <c r="A14" s="19">
        <v>3</v>
      </c>
      <c r="B14" s="70" t="s">
        <v>11</v>
      </c>
      <c r="C14" s="19">
        <f>('Cooking Conversion'!N10)</f>
        <v>4.5980000000000008</v>
      </c>
      <c r="D14" s="19">
        <f>('Cooking Conversion'!C18)</f>
        <v>185</v>
      </c>
      <c r="E14" s="19">
        <f t="shared" si="0"/>
        <v>850.63000000000011</v>
      </c>
      <c r="G14" s="19"/>
      <c r="H14" s="20"/>
      <c r="I14" s="19"/>
      <c r="J14" s="19"/>
      <c r="K14" s="19"/>
      <c r="L14" s="19"/>
      <c r="M14" s="70"/>
      <c r="N14" s="19"/>
      <c r="O14" s="19"/>
      <c r="P14" s="19"/>
      <c r="R14" s="19"/>
      <c r="S14" s="70"/>
      <c r="T14" s="19"/>
      <c r="U14" s="19"/>
      <c r="V14" s="19"/>
    </row>
    <row r="15" spans="1:22" ht="18.75" x14ac:dyDescent="0.25">
      <c r="A15" s="19">
        <v>4</v>
      </c>
      <c r="B15" s="70" t="s">
        <v>12</v>
      </c>
      <c r="C15" s="19">
        <f>('Cooking Conversion'!P10)</f>
        <v>4.5980000000000008</v>
      </c>
      <c r="D15" s="19">
        <f>('Cooking Conversion'!C19)</f>
        <v>75</v>
      </c>
      <c r="E15" s="19">
        <f t="shared" si="0"/>
        <v>344.85000000000008</v>
      </c>
      <c r="G15" s="19"/>
      <c r="H15" s="20"/>
      <c r="I15" s="19"/>
      <c r="J15" s="19"/>
      <c r="K15" s="19"/>
      <c r="L15" s="19"/>
      <c r="M15" s="70"/>
      <c r="N15" s="19"/>
      <c r="O15" s="19"/>
      <c r="P15" s="19"/>
      <c r="R15" s="19"/>
      <c r="S15" s="70"/>
      <c r="T15" s="19"/>
      <c r="U15" s="19"/>
      <c r="V15" s="19"/>
    </row>
    <row r="16" spans="1:22" ht="18.75" x14ac:dyDescent="0.25">
      <c r="A16" s="19">
        <v>5</v>
      </c>
      <c r="B16" s="70" t="s">
        <v>13</v>
      </c>
      <c r="C16" s="19">
        <f>('Cooking Conversion'!R10)</f>
        <v>4.5980000000000008</v>
      </c>
      <c r="D16" s="19">
        <f>('Cooking Conversion'!C20)</f>
        <v>165</v>
      </c>
      <c r="E16" s="19">
        <f t="shared" si="0"/>
        <v>758.67000000000007</v>
      </c>
      <c r="G16" s="19"/>
      <c r="H16" s="20"/>
      <c r="I16" s="19"/>
      <c r="J16" s="19"/>
      <c r="K16" s="19"/>
      <c r="L16" s="19"/>
      <c r="M16" s="70"/>
      <c r="N16" s="19"/>
      <c r="O16" s="19"/>
      <c r="P16" s="19"/>
      <c r="R16" s="19"/>
      <c r="S16" s="70"/>
      <c r="T16" s="19"/>
      <c r="U16" s="19"/>
      <c r="V16" s="19"/>
    </row>
    <row r="17" spans="1:22" ht="18.75" x14ac:dyDescent="0.25">
      <c r="A17" s="19">
        <v>6</v>
      </c>
      <c r="B17" s="70" t="s">
        <v>14</v>
      </c>
      <c r="C17" s="19">
        <f>('Cooking Conversion'!T10)</f>
        <v>4.5980000000000008</v>
      </c>
      <c r="D17" s="19">
        <f>('Cooking Conversion'!C21)</f>
        <v>110</v>
      </c>
      <c r="E17" s="19">
        <f t="shared" si="0"/>
        <v>505.78000000000009</v>
      </c>
      <c r="G17" s="19"/>
      <c r="H17" s="20"/>
      <c r="I17" s="19"/>
      <c r="J17" s="19"/>
      <c r="K17" s="19"/>
      <c r="L17" s="19"/>
      <c r="M17" s="70"/>
      <c r="N17" s="19"/>
      <c r="O17" s="19"/>
      <c r="P17" s="19"/>
      <c r="R17" s="19"/>
      <c r="S17" s="70"/>
      <c r="T17" s="19"/>
      <c r="U17" s="19"/>
      <c r="V17" s="19"/>
    </row>
    <row r="18" spans="1:22" ht="18.75" x14ac:dyDescent="0.25">
      <c r="A18" s="19">
        <v>7</v>
      </c>
      <c r="B18" s="70" t="s">
        <v>15</v>
      </c>
      <c r="C18" s="19">
        <f>('Cooking Conversion'!V10)</f>
        <v>4.5980000000000008</v>
      </c>
      <c r="D18" s="19">
        <f>('Cooking Conversion'!C22)</f>
        <v>20</v>
      </c>
      <c r="E18" s="19">
        <f t="shared" si="0"/>
        <v>91.960000000000008</v>
      </c>
      <c r="G18" s="19"/>
      <c r="H18" s="20"/>
      <c r="I18" s="19"/>
      <c r="J18" s="19"/>
      <c r="K18" s="19"/>
      <c r="L18" s="19"/>
      <c r="M18" s="70"/>
      <c r="N18" s="19"/>
      <c r="O18" s="19"/>
      <c r="P18" s="19"/>
      <c r="R18" s="19"/>
      <c r="S18" s="70"/>
      <c r="T18" s="19"/>
      <c r="U18" s="19"/>
      <c r="V18" s="19"/>
    </row>
    <row r="19" spans="1:22" ht="18.75" x14ac:dyDescent="0.25">
      <c r="A19" s="19">
        <v>8</v>
      </c>
      <c r="B19" s="70" t="s">
        <v>19</v>
      </c>
      <c r="C19" s="19"/>
      <c r="D19" s="19"/>
      <c r="E19" s="19"/>
      <c r="G19" s="19"/>
      <c r="H19" s="20"/>
      <c r="I19" s="19"/>
      <c r="J19" s="19"/>
      <c r="K19" s="19"/>
      <c r="L19" s="19"/>
      <c r="M19" s="70"/>
      <c r="N19" s="19"/>
      <c r="O19" s="19"/>
      <c r="P19" s="19"/>
      <c r="R19" s="19"/>
      <c r="S19" s="70"/>
      <c r="T19" s="19"/>
      <c r="U19" s="19"/>
      <c r="V19" s="19"/>
    </row>
    <row r="20" spans="1:22" ht="18.75" x14ac:dyDescent="0.25">
      <c r="A20" s="19"/>
      <c r="B20" s="70"/>
      <c r="C20" s="19"/>
      <c r="D20" s="19"/>
      <c r="E20" s="19"/>
      <c r="G20" s="19"/>
      <c r="H20" s="20"/>
      <c r="I20" s="19"/>
      <c r="J20" s="19"/>
      <c r="K20" s="19"/>
      <c r="L20" s="19"/>
      <c r="M20" s="70"/>
      <c r="N20" s="19"/>
      <c r="O20" s="19"/>
      <c r="P20" s="19"/>
      <c r="R20" s="19"/>
      <c r="S20" s="70"/>
      <c r="T20" s="19"/>
      <c r="U20" s="19"/>
      <c r="V20" s="19"/>
    </row>
    <row r="21" spans="1:22" ht="18.75" x14ac:dyDescent="0.25">
      <c r="A21" s="19"/>
      <c r="B21" s="70"/>
      <c r="C21" s="19"/>
      <c r="D21" s="19"/>
      <c r="E21" s="19"/>
      <c r="G21" s="110" t="s">
        <v>42</v>
      </c>
      <c r="H21" s="111"/>
      <c r="I21" s="110"/>
      <c r="J21" s="111"/>
      <c r="K21" s="19">
        <f>ROUNDDOWN((K12+K13+K14+K20),0)</f>
        <v>5810</v>
      </c>
      <c r="L21" s="19"/>
      <c r="M21" s="70"/>
      <c r="N21" s="19"/>
      <c r="O21" s="19"/>
      <c r="P21" s="19"/>
      <c r="R21" s="19"/>
      <c r="S21" s="70"/>
      <c r="T21" s="19"/>
      <c r="U21" s="19"/>
      <c r="V21" s="19"/>
    </row>
    <row r="22" spans="1:22" x14ac:dyDescent="0.25">
      <c r="A22" s="109" t="s">
        <v>42</v>
      </c>
      <c r="B22" s="109"/>
      <c r="C22" s="109"/>
      <c r="D22" s="109"/>
      <c r="E22" s="19">
        <f>ROUNDDOWN((E12+E13+E14+E15+E16+E17+E18+E19+E20+E21),0)</f>
        <v>5489</v>
      </c>
      <c r="H22" s="112" t="s">
        <v>93</v>
      </c>
      <c r="I22" s="112"/>
      <c r="J22" s="112"/>
      <c r="K22" s="112"/>
      <c r="L22" s="109" t="s">
        <v>42</v>
      </c>
      <c r="M22" s="109"/>
      <c r="N22" s="109"/>
      <c r="O22" s="109"/>
      <c r="P22" s="19">
        <f>ROUNDDOWN((P12+P13+P14+P21),0)</f>
        <v>6132</v>
      </c>
      <c r="R22" s="109" t="s">
        <v>42</v>
      </c>
      <c r="S22" s="109"/>
      <c r="T22" s="109"/>
      <c r="U22" s="109"/>
      <c r="V22" s="19">
        <f>SUM(V12:V21)</f>
        <v>586</v>
      </c>
    </row>
    <row r="23" spans="1:22" x14ac:dyDescent="0.25">
      <c r="B23" s="112" t="s">
        <v>93</v>
      </c>
      <c r="C23" s="112"/>
      <c r="D23" s="112"/>
      <c r="E23" s="112"/>
      <c r="M23" s="112" t="s">
        <v>94</v>
      </c>
      <c r="N23" s="112"/>
      <c r="O23" s="112"/>
      <c r="P23" s="112"/>
    </row>
    <row r="25" spans="1:22" x14ac:dyDescent="0.25">
      <c r="K25" s="69" t="s">
        <v>92</v>
      </c>
      <c r="V25" s="69" t="s">
        <v>92</v>
      </c>
    </row>
    <row r="26" spans="1:22" x14ac:dyDescent="0.25">
      <c r="E26" s="69" t="s">
        <v>92</v>
      </c>
      <c r="P26" s="69" t="s">
        <v>92</v>
      </c>
    </row>
  </sheetData>
  <mergeCells count="34">
    <mergeCell ref="B23:E23"/>
    <mergeCell ref="H22:K22"/>
    <mergeCell ref="M23:P23"/>
    <mergeCell ref="L22:M22"/>
    <mergeCell ref="N22:O22"/>
    <mergeCell ref="R4:V4"/>
    <mergeCell ref="R5:V5"/>
    <mergeCell ref="R6:V6"/>
    <mergeCell ref="R7:V8"/>
    <mergeCell ref="R9:V9"/>
    <mergeCell ref="R22:S22"/>
    <mergeCell ref="T22:U22"/>
    <mergeCell ref="G21:H21"/>
    <mergeCell ref="I21:J21"/>
    <mergeCell ref="A22:B22"/>
    <mergeCell ref="C22:D22"/>
    <mergeCell ref="L2:P2"/>
    <mergeCell ref="L4:P4"/>
    <mergeCell ref="L5:P5"/>
    <mergeCell ref="L6:P6"/>
    <mergeCell ref="L7:P8"/>
    <mergeCell ref="L9:P9"/>
    <mergeCell ref="A6:E6"/>
    <mergeCell ref="G6:K6"/>
    <mergeCell ref="A7:E8"/>
    <mergeCell ref="G7:K8"/>
    <mergeCell ref="A9:E9"/>
    <mergeCell ref="G9:K9"/>
    <mergeCell ref="A2:E2"/>
    <mergeCell ref="G2:K2"/>
    <mergeCell ref="A4:E4"/>
    <mergeCell ref="G4:K4"/>
    <mergeCell ref="A5:E5"/>
    <mergeCell ref="G5:K5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sqref="A1:J2"/>
    </sheetView>
  </sheetViews>
  <sheetFormatPr defaultRowHeight="15" x14ac:dyDescent="0.25"/>
  <cols>
    <col min="1" max="1" width="12.42578125" style="48" customWidth="1"/>
    <col min="2" max="2" width="22.28515625" style="48" customWidth="1"/>
    <col min="3" max="3" width="11.7109375" style="48" customWidth="1"/>
    <col min="4" max="4" width="15.5703125" style="48" customWidth="1"/>
    <col min="5" max="5" width="6" style="48" customWidth="1"/>
    <col min="6" max="6" width="13" style="48" customWidth="1"/>
    <col min="7" max="7" width="22.42578125" style="48" customWidth="1"/>
    <col min="8" max="8" width="28.140625" style="48" customWidth="1"/>
    <col min="9" max="9" width="11.42578125" style="48" customWidth="1"/>
    <col min="10" max="10" width="12.7109375" style="48" customWidth="1"/>
    <col min="11" max="16384" width="9.140625" style="48"/>
  </cols>
  <sheetData>
    <row r="1" spans="1:10" ht="30" customHeight="1" x14ac:dyDescent="0.25">
      <c r="A1" s="115" t="s">
        <v>72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27.75" customHeight="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</row>
    <row r="3" spans="1:10" ht="23.25" x14ac:dyDescent="0.25">
      <c r="A3" s="113" t="s">
        <v>73</v>
      </c>
      <c r="B3" s="113"/>
      <c r="C3" s="113"/>
      <c r="D3" s="113"/>
      <c r="E3" s="114"/>
      <c r="F3" s="113" t="s">
        <v>74</v>
      </c>
      <c r="G3" s="113"/>
      <c r="H3" s="113"/>
      <c r="I3" s="113"/>
      <c r="J3" s="113"/>
    </row>
    <row r="4" spans="1:10" ht="36.75" customHeight="1" x14ac:dyDescent="0.25">
      <c r="A4" s="36" t="s">
        <v>75</v>
      </c>
      <c r="B4" s="36" t="s">
        <v>82</v>
      </c>
      <c r="C4" s="36" t="s">
        <v>76</v>
      </c>
      <c r="D4" s="36" t="s">
        <v>77</v>
      </c>
      <c r="E4" s="114"/>
      <c r="F4" s="36" t="s">
        <v>75</v>
      </c>
      <c r="G4" s="36" t="s">
        <v>83</v>
      </c>
      <c r="H4" s="36" t="s">
        <v>81</v>
      </c>
      <c r="I4" s="36" t="s">
        <v>78</v>
      </c>
      <c r="J4" s="36" t="s">
        <v>79</v>
      </c>
    </row>
    <row r="5" spans="1:10" s="54" customFormat="1" ht="23.25" customHeight="1" x14ac:dyDescent="0.25">
      <c r="A5" s="49">
        <v>44013</v>
      </c>
      <c r="B5" s="50" t="s">
        <v>56</v>
      </c>
      <c r="C5" s="51">
        <v>0</v>
      </c>
      <c r="D5" s="52" t="s">
        <v>70</v>
      </c>
      <c r="E5" s="114"/>
      <c r="F5" s="49">
        <v>44013</v>
      </c>
      <c r="G5" s="50" t="s">
        <v>54</v>
      </c>
      <c r="H5" s="53" t="s">
        <v>64</v>
      </c>
      <c r="I5" s="51">
        <v>100</v>
      </c>
      <c r="J5" s="52"/>
    </row>
    <row r="6" spans="1:10" s="54" customFormat="1" ht="23.25" customHeight="1" x14ac:dyDescent="0.25">
      <c r="A6" s="49">
        <v>44014</v>
      </c>
      <c r="B6" s="50" t="s">
        <v>56</v>
      </c>
      <c r="C6" s="51">
        <v>0</v>
      </c>
      <c r="D6" s="52" t="s">
        <v>85</v>
      </c>
      <c r="E6" s="114"/>
      <c r="F6" s="49"/>
      <c r="G6" s="50"/>
      <c r="H6" s="53"/>
      <c r="I6" s="51"/>
      <c r="J6" s="52"/>
    </row>
    <row r="7" spans="1:10" s="54" customFormat="1" ht="23.25" customHeight="1" x14ac:dyDescent="0.25">
      <c r="A7" s="49"/>
      <c r="B7" s="50" t="s">
        <v>56</v>
      </c>
      <c r="C7" s="51">
        <v>0</v>
      </c>
      <c r="D7" s="52" t="s">
        <v>70</v>
      </c>
      <c r="E7" s="114"/>
      <c r="F7" s="49"/>
      <c r="G7" s="50"/>
      <c r="H7" s="53"/>
      <c r="I7" s="51"/>
      <c r="J7" s="52"/>
    </row>
    <row r="8" spans="1:10" s="54" customFormat="1" ht="23.25" customHeight="1" x14ac:dyDescent="0.25">
      <c r="A8" s="49"/>
      <c r="B8" s="50" t="s">
        <v>56</v>
      </c>
      <c r="C8" s="51">
        <v>0</v>
      </c>
      <c r="D8" s="52" t="s">
        <v>70</v>
      </c>
      <c r="E8" s="114"/>
      <c r="F8" s="49"/>
      <c r="G8" s="50"/>
      <c r="H8" s="53"/>
      <c r="I8" s="51"/>
      <c r="J8" s="52"/>
    </row>
    <row r="9" spans="1:10" s="54" customFormat="1" ht="23.25" customHeight="1" x14ac:dyDescent="0.25">
      <c r="A9" s="49"/>
      <c r="B9" s="50" t="s">
        <v>56</v>
      </c>
      <c r="C9" s="51">
        <v>0</v>
      </c>
      <c r="D9" s="52" t="s">
        <v>70</v>
      </c>
      <c r="E9" s="114"/>
      <c r="F9" s="49"/>
      <c r="G9" s="50"/>
      <c r="H9" s="53"/>
      <c r="I9" s="51"/>
      <c r="J9" s="52"/>
    </row>
    <row r="10" spans="1:10" s="54" customFormat="1" ht="23.25" customHeight="1" x14ac:dyDescent="0.25">
      <c r="A10" s="49"/>
      <c r="B10" s="50" t="s">
        <v>56</v>
      </c>
      <c r="C10" s="51">
        <v>0</v>
      </c>
      <c r="D10" s="52" t="s">
        <v>70</v>
      </c>
      <c r="E10" s="114"/>
      <c r="F10" s="49"/>
      <c r="G10" s="50"/>
      <c r="H10" s="53"/>
      <c r="I10" s="51"/>
      <c r="J10" s="52"/>
    </row>
    <row r="11" spans="1:10" s="54" customFormat="1" ht="23.25" customHeight="1" x14ac:dyDescent="0.25">
      <c r="A11" s="49"/>
      <c r="B11" s="50" t="s">
        <v>56</v>
      </c>
      <c r="C11" s="51">
        <v>0</v>
      </c>
      <c r="D11" s="52" t="s">
        <v>70</v>
      </c>
      <c r="E11" s="114"/>
      <c r="F11" s="49"/>
      <c r="G11" s="50"/>
      <c r="H11" s="53"/>
      <c r="I11" s="51"/>
      <c r="J11" s="52"/>
    </row>
    <row r="12" spans="1:10" s="54" customFormat="1" ht="23.25" customHeight="1" x14ac:dyDescent="0.25">
      <c r="A12" s="49"/>
      <c r="B12" s="50" t="s">
        <v>56</v>
      </c>
      <c r="C12" s="51">
        <v>0</v>
      </c>
      <c r="D12" s="52" t="s">
        <v>70</v>
      </c>
      <c r="E12" s="114"/>
      <c r="F12" s="49"/>
      <c r="G12" s="50"/>
      <c r="H12" s="53"/>
      <c r="I12" s="51"/>
      <c r="J12" s="52"/>
    </row>
    <row r="13" spans="1:10" s="54" customFormat="1" ht="23.25" customHeight="1" x14ac:dyDescent="0.25">
      <c r="A13" s="49"/>
      <c r="B13" s="50" t="s">
        <v>56</v>
      </c>
      <c r="C13" s="51">
        <v>0</v>
      </c>
      <c r="D13" s="52" t="s">
        <v>70</v>
      </c>
      <c r="E13" s="114"/>
      <c r="F13" s="49"/>
      <c r="G13" s="50"/>
      <c r="H13" s="53"/>
      <c r="I13" s="51"/>
      <c r="J13" s="52"/>
    </row>
    <row r="14" spans="1:10" s="54" customFormat="1" ht="23.25" customHeight="1" x14ac:dyDescent="0.25">
      <c r="A14" s="49"/>
      <c r="B14" s="50" t="s">
        <v>56</v>
      </c>
      <c r="C14" s="51">
        <v>0</v>
      </c>
      <c r="D14" s="52" t="s">
        <v>70</v>
      </c>
      <c r="E14" s="114"/>
      <c r="F14" s="49"/>
      <c r="G14" s="50"/>
      <c r="H14" s="53"/>
      <c r="I14" s="51"/>
      <c r="J14" s="52"/>
    </row>
    <row r="15" spans="1:10" s="54" customFormat="1" ht="23.25" customHeight="1" x14ac:dyDescent="0.25">
      <c r="A15" s="49"/>
      <c r="B15" s="50" t="s">
        <v>56</v>
      </c>
      <c r="C15" s="51">
        <v>0</v>
      </c>
      <c r="D15" s="52" t="s">
        <v>70</v>
      </c>
      <c r="E15" s="114"/>
      <c r="F15" s="49"/>
      <c r="G15" s="50"/>
      <c r="H15" s="53"/>
      <c r="I15" s="51"/>
      <c r="J15" s="52"/>
    </row>
  </sheetData>
  <mergeCells count="4">
    <mergeCell ref="A3:D3"/>
    <mergeCell ref="E3:E15"/>
    <mergeCell ref="F3:J3"/>
    <mergeCell ref="A1:J2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'Drop Down List'!$B$6:$B$9</xm:f>
          </x14:formula1>
          <xm:sqref>D5:D15 J5:J15</xm:sqref>
        </x14:dataValidation>
        <x14:dataValidation type="list" allowBlank="1" showInputMessage="1" showErrorMessage="1">
          <x14:formula1>
            <xm:f>'Drop Down List'!$C$6:$C$9</xm:f>
          </x14:formula1>
          <xm:sqref>B5:B15 G5:G15</xm:sqref>
        </x14:dataValidation>
        <x14:dataValidation type="list" allowBlank="1" showInputMessage="1" showErrorMessage="1">
          <x14:formula1>
            <xm:f>'Drop Down List'!$A$6:$A$19</xm:f>
          </x14:formula1>
          <xm:sqref>H5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showZeros="0" topLeftCell="A12" zoomScale="70" zoomScaleNormal="70" workbookViewId="0">
      <selection activeCell="N21" sqref="N21"/>
    </sheetView>
  </sheetViews>
  <sheetFormatPr defaultRowHeight="15" x14ac:dyDescent="0.25"/>
  <cols>
    <col min="1" max="1" width="16.28515625" style="17" customWidth="1"/>
    <col min="2" max="2" width="10.5703125" style="17" customWidth="1"/>
    <col min="3" max="3" width="34.140625" style="17" customWidth="1"/>
    <col min="4" max="7" width="9.7109375" style="17" customWidth="1"/>
    <col min="8" max="8" width="11.7109375" style="17" customWidth="1"/>
    <col min="9" max="9" width="11.140625" style="17" customWidth="1"/>
    <col min="10" max="10" width="11.7109375" style="17" customWidth="1"/>
    <col min="11" max="11" width="5" style="23" customWidth="1"/>
    <col min="12" max="12" width="16.85546875" style="17" customWidth="1"/>
    <col min="13" max="13" width="10.42578125" style="17" customWidth="1"/>
    <col min="14" max="14" width="37.85546875" style="17" customWidth="1"/>
    <col min="15" max="15" width="9.140625" style="17"/>
    <col min="16" max="16" width="12" style="17" customWidth="1"/>
    <col min="17" max="19" width="9.140625" style="17"/>
    <col min="20" max="20" width="9.140625" style="44"/>
    <col min="21" max="21" width="10.5703125" style="17" customWidth="1"/>
    <col min="22" max="22" width="10.85546875" style="17" customWidth="1"/>
    <col min="23" max="23" width="14.85546875" style="17" customWidth="1"/>
    <col min="24" max="16384" width="9.140625" style="17"/>
  </cols>
  <sheetData>
    <row r="1" spans="1:23" s="26" customFormat="1" ht="30.75" customHeight="1" x14ac:dyDescent="0.25">
      <c r="A1" s="120" t="s">
        <v>72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</row>
    <row r="2" spans="1:23" s="26" customFormat="1" ht="40.5" customHeight="1" thickBot="1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</row>
    <row r="3" spans="1:23" ht="26.25" customHeight="1" x14ac:dyDescent="0.25">
      <c r="A3" s="123" t="s">
        <v>52</v>
      </c>
      <c r="B3" s="124"/>
      <c r="C3" s="124"/>
      <c r="D3" s="124"/>
      <c r="E3" s="124"/>
      <c r="F3" s="124"/>
      <c r="G3" s="124"/>
      <c r="H3" s="124"/>
      <c r="I3" s="124"/>
      <c r="J3" s="125"/>
      <c r="K3" s="22"/>
      <c r="L3" s="123" t="s">
        <v>53</v>
      </c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5"/>
    </row>
    <row r="4" spans="1:23" ht="16.5" customHeight="1" x14ac:dyDescent="0.25">
      <c r="A4" s="126"/>
      <c r="B4" s="127"/>
      <c r="C4" s="127"/>
      <c r="D4" s="127"/>
      <c r="E4" s="127"/>
      <c r="F4" s="127"/>
      <c r="G4" s="127"/>
      <c r="H4" s="127"/>
      <c r="I4" s="127"/>
      <c r="J4" s="128"/>
      <c r="K4" s="22"/>
      <c r="L4" s="126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8"/>
    </row>
    <row r="5" spans="1:23" ht="29.25" customHeight="1" x14ac:dyDescent="0.25">
      <c r="A5" s="129" t="s">
        <v>48</v>
      </c>
      <c r="B5" s="131" t="s">
        <v>57</v>
      </c>
      <c r="C5" s="131" t="s">
        <v>49</v>
      </c>
      <c r="D5" s="131" t="s">
        <v>59</v>
      </c>
      <c r="E5" s="118" t="s">
        <v>54</v>
      </c>
      <c r="F5" s="118" t="s">
        <v>65</v>
      </c>
      <c r="G5" s="118" t="s">
        <v>56</v>
      </c>
      <c r="H5" s="131" t="s">
        <v>60</v>
      </c>
      <c r="I5" s="131" t="s">
        <v>70</v>
      </c>
      <c r="J5" s="121" t="s">
        <v>42</v>
      </c>
      <c r="K5" s="22"/>
      <c r="L5" s="129" t="s">
        <v>48</v>
      </c>
      <c r="M5" s="131" t="s">
        <v>57</v>
      </c>
      <c r="N5" s="131" t="s">
        <v>49</v>
      </c>
      <c r="O5" s="131" t="s">
        <v>59</v>
      </c>
      <c r="P5" s="118" t="s">
        <v>61</v>
      </c>
      <c r="Q5" s="118" t="s">
        <v>54</v>
      </c>
      <c r="R5" s="118" t="s">
        <v>55</v>
      </c>
      <c r="S5" s="118" t="s">
        <v>56</v>
      </c>
      <c r="T5" s="118"/>
      <c r="U5" s="131" t="s">
        <v>50</v>
      </c>
      <c r="V5" s="131" t="s">
        <v>51</v>
      </c>
      <c r="W5" s="121" t="s">
        <v>42</v>
      </c>
    </row>
    <row r="6" spans="1:23" ht="29.25" customHeight="1" x14ac:dyDescent="0.25">
      <c r="A6" s="130"/>
      <c r="B6" s="118"/>
      <c r="C6" s="118"/>
      <c r="D6" s="118"/>
      <c r="E6" s="119"/>
      <c r="F6" s="119"/>
      <c r="G6" s="119"/>
      <c r="H6" s="118"/>
      <c r="I6" s="118"/>
      <c r="J6" s="122"/>
      <c r="K6" s="22"/>
      <c r="L6" s="130"/>
      <c r="M6" s="118"/>
      <c r="N6" s="118"/>
      <c r="O6" s="118"/>
      <c r="P6" s="119"/>
      <c r="Q6" s="119"/>
      <c r="R6" s="119"/>
      <c r="S6" s="119"/>
      <c r="T6" s="119"/>
      <c r="U6" s="118"/>
      <c r="V6" s="118"/>
      <c r="W6" s="122"/>
    </row>
    <row r="7" spans="1:23" ht="29.25" customHeight="1" x14ac:dyDescent="0.25">
      <c r="A7" s="55">
        <f>(Entry!A5)</f>
        <v>44013</v>
      </c>
      <c r="B7" s="47">
        <v>1</v>
      </c>
      <c r="C7" s="47" t="s">
        <v>86</v>
      </c>
      <c r="D7" s="47"/>
      <c r="E7" s="47">
        <v>1000</v>
      </c>
      <c r="F7" s="47">
        <v>0</v>
      </c>
      <c r="G7" s="47">
        <v>0</v>
      </c>
      <c r="H7" s="47">
        <v>1000</v>
      </c>
      <c r="I7" s="47">
        <v>3000</v>
      </c>
      <c r="J7" s="25">
        <f>SUM(H7+I7)</f>
        <v>4000</v>
      </c>
      <c r="K7" s="22"/>
      <c r="L7" s="65">
        <f t="shared" ref="L7:L18" si="0">(A7)</f>
        <v>44013</v>
      </c>
      <c r="M7" s="19"/>
      <c r="N7" s="19" t="str">
        <f>(Bills!A4)</f>
        <v>SURESH KUMAR PUNAMA JI</v>
      </c>
      <c r="O7" s="19"/>
      <c r="P7" s="19"/>
      <c r="Q7" s="19">
        <f>(Bills!E22)</f>
        <v>5489</v>
      </c>
      <c r="R7" s="19"/>
      <c r="S7" s="19"/>
      <c r="T7" s="19"/>
      <c r="U7" s="19"/>
      <c r="V7" s="19"/>
      <c r="W7" s="66">
        <f>SUM(Q7:T7)</f>
        <v>5489</v>
      </c>
    </row>
    <row r="8" spans="1:23" ht="29.25" customHeight="1" x14ac:dyDescent="0.25">
      <c r="A8" s="56">
        <v>44013</v>
      </c>
      <c r="B8" s="19"/>
      <c r="C8" s="21" t="str">
        <f>IF(Entry!B5="","",Entry!B5)</f>
        <v>MME</v>
      </c>
      <c r="D8" s="19" t="str">
        <f>IF(Entry!D5="","",Entry!D5)</f>
        <v>Bank</v>
      </c>
      <c r="E8" s="19" t="str">
        <f>IF(E5=$C$8,Entry!$C$5,"")</f>
        <v/>
      </c>
      <c r="F8" s="19" t="str">
        <f>IF(F5=$C$8,Entry!$C$5,"")</f>
        <v/>
      </c>
      <c r="G8" s="19">
        <f>IF(G5=$C$8,Entry!$C$5,"")</f>
        <v>0</v>
      </c>
      <c r="H8" s="19" t="str">
        <f>IF(H5=$D$8,Entry!$C$5,"0")</f>
        <v>0</v>
      </c>
      <c r="I8" s="19">
        <f>IF(I5=$D$8,Entry!$C$5,"0")</f>
        <v>0</v>
      </c>
      <c r="J8" s="24">
        <f>SUM(H8+I8)</f>
        <v>0</v>
      </c>
      <c r="L8" s="65">
        <f t="shared" si="0"/>
        <v>44013</v>
      </c>
      <c r="M8" s="19"/>
      <c r="N8" s="19" t="str">
        <f>(Bills!G4)</f>
        <v>SURESH KUMAR PUNAMA JI</v>
      </c>
      <c r="O8" s="19"/>
      <c r="P8" s="19"/>
      <c r="Q8" s="19">
        <f>(Bills!K21)</f>
        <v>5810</v>
      </c>
      <c r="R8" s="19"/>
      <c r="S8" s="19"/>
      <c r="T8" s="19"/>
      <c r="U8" s="19"/>
      <c r="V8" s="19"/>
      <c r="W8" s="66">
        <f t="shared" ref="W8:W18" si="1">SUM(Q8:T8)</f>
        <v>5810</v>
      </c>
    </row>
    <row r="9" spans="1:23" ht="29.25" customHeight="1" x14ac:dyDescent="0.25">
      <c r="A9" s="56">
        <f>(Entry!A7)</f>
        <v>0</v>
      </c>
      <c r="B9" s="19"/>
      <c r="C9" s="46" t="str">
        <f>IF(Entry!B6="","",Entry!B6)</f>
        <v>MME</v>
      </c>
      <c r="D9" s="19" t="str">
        <f>IF(Entry!D6="","",Entry!D6)</f>
        <v>cash</v>
      </c>
      <c r="E9" s="19" t="str">
        <f>IF(E5=$C$9,Entry!$C$6,"")</f>
        <v/>
      </c>
      <c r="F9" s="19" t="str">
        <f>IF(F5=$C$9,Entry!$C$6,"")</f>
        <v/>
      </c>
      <c r="G9" s="19">
        <f>IF(G5=$C$9,Entry!$C$6,"")</f>
        <v>0</v>
      </c>
      <c r="H9" s="19">
        <f>IF(H5=$D$9,Entry!$C$6,"0")</f>
        <v>0</v>
      </c>
      <c r="I9" s="19" t="str">
        <f>IF(I5=$D$9,Entry!$C$6,"0")</f>
        <v>0</v>
      </c>
      <c r="J9" s="24">
        <f t="shared" ref="J9:J18" si="2">SUM(H9+I9)</f>
        <v>0</v>
      </c>
      <c r="L9" s="65">
        <f t="shared" si="0"/>
        <v>0</v>
      </c>
      <c r="M9" s="19"/>
      <c r="N9" s="19" t="str">
        <f>(Bills!L4)</f>
        <v>JAI MAA SUNDHA FRUIT &amp; VEGETABLES</v>
      </c>
      <c r="O9" s="19"/>
      <c r="P9" s="19"/>
      <c r="Q9" s="19">
        <f>(Bills!P22)</f>
        <v>6132</v>
      </c>
      <c r="R9" s="19"/>
      <c r="S9" s="19"/>
      <c r="T9" s="19"/>
      <c r="U9" s="19"/>
      <c r="V9" s="19"/>
      <c r="W9" s="66">
        <f t="shared" si="1"/>
        <v>6132</v>
      </c>
    </row>
    <row r="10" spans="1:23" ht="29.25" customHeight="1" x14ac:dyDescent="0.25">
      <c r="A10" s="56">
        <f>(Entry!A8)</f>
        <v>0</v>
      </c>
      <c r="B10" s="19"/>
      <c r="C10" s="46" t="str">
        <f>IF(Entry!B7="","",Entry!B7)</f>
        <v>MME</v>
      </c>
      <c r="D10" s="19" t="str">
        <f>IF(Entry!D7="","",Entry!D7)</f>
        <v>Bank</v>
      </c>
      <c r="E10" s="19" t="str">
        <f>IF(E5=$C$10,Entry!$C$7,"")</f>
        <v/>
      </c>
      <c r="F10" s="19" t="str">
        <f>IF(F5=$C$10,Entry!$C$7,"")</f>
        <v/>
      </c>
      <c r="G10" s="19">
        <f>IF(G5=$C$10,Entry!$C$7,"")</f>
        <v>0</v>
      </c>
      <c r="H10" s="19" t="str">
        <f>IF(H5=$D$10,Entry!$C$7,"0")</f>
        <v>0</v>
      </c>
      <c r="I10" s="19">
        <f>IF(I5=$D$10,Entry!$C$7,"0")</f>
        <v>0</v>
      </c>
      <c r="J10" s="24">
        <f t="shared" si="2"/>
        <v>0</v>
      </c>
      <c r="L10" s="65">
        <f t="shared" si="0"/>
        <v>0</v>
      </c>
      <c r="M10" s="19"/>
      <c r="N10" s="19" t="str">
        <f>(Bills!R4)</f>
        <v>MOYLA AATA CHAKI</v>
      </c>
      <c r="O10" s="19"/>
      <c r="P10" s="19"/>
      <c r="Q10" s="19">
        <f>(Bills!V22)</f>
        <v>586</v>
      </c>
      <c r="R10" s="19"/>
      <c r="S10" s="19"/>
      <c r="T10" s="19"/>
      <c r="U10" s="19"/>
      <c r="V10" s="19"/>
      <c r="W10" s="66">
        <f t="shared" si="1"/>
        <v>586</v>
      </c>
    </row>
    <row r="11" spans="1:23" ht="29.25" customHeight="1" x14ac:dyDescent="0.25">
      <c r="A11" s="56">
        <f>(Entry!A9)</f>
        <v>0</v>
      </c>
      <c r="B11" s="19"/>
      <c r="C11" s="46" t="str">
        <f>IF(Entry!B8="","",Entry!B8)</f>
        <v>MME</v>
      </c>
      <c r="D11" s="19" t="str">
        <f>IF(Entry!D8="","",Entry!D8)</f>
        <v>Bank</v>
      </c>
      <c r="E11" s="19" t="str">
        <f>IF(E5=$C$11,Entry!$C$8,"")</f>
        <v/>
      </c>
      <c r="F11" s="19" t="str">
        <f>IF(F5=$C$11,Entry!$C$8,"")</f>
        <v/>
      </c>
      <c r="G11" s="19">
        <f>IF(G5=$C$11,Entry!$C$8,"")</f>
        <v>0</v>
      </c>
      <c r="H11" s="19" t="str">
        <f>IF(H5=$D$11,Entry!$C$8,"0")</f>
        <v>0</v>
      </c>
      <c r="I11" s="19">
        <f>IF(I5=$D$11,Entry!$C$8,"0")</f>
        <v>0</v>
      </c>
      <c r="J11" s="24">
        <f t="shared" si="2"/>
        <v>0</v>
      </c>
      <c r="L11" s="65">
        <f t="shared" si="0"/>
        <v>0</v>
      </c>
      <c r="M11" s="19"/>
      <c r="N11" s="19" t="s">
        <v>87</v>
      </c>
      <c r="O11" s="19"/>
      <c r="P11" s="19"/>
      <c r="Q11" s="19">
        <f>SUM('Cooking Conversion'!E10-'Case Book'!Q7-'Case Book'!Q8-'Case Book'!Q9-'Case Book'!Q10)</f>
        <v>1960</v>
      </c>
      <c r="R11" s="19"/>
      <c r="S11" s="19"/>
      <c r="T11" s="19"/>
      <c r="U11" s="19"/>
      <c r="V11" s="19"/>
      <c r="W11" s="66">
        <f t="shared" si="1"/>
        <v>1960</v>
      </c>
    </row>
    <row r="12" spans="1:23" ht="29.25" customHeight="1" x14ac:dyDescent="0.25">
      <c r="A12" s="56">
        <f>(Entry!A10)</f>
        <v>0</v>
      </c>
      <c r="B12" s="19"/>
      <c r="C12" s="46" t="str">
        <f>IF(Entry!B9="","",Entry!B9)</f>
        <v>MME</v>
      </c>
      <c r="D12" s="19" t="str">
        <f>IF(Entry!D9="","",Entry!D9)</f>
        <v>Bank</v>
      </c>
      <c r="E12" s="19" t="str">
        <f>IF(E5=$C$12,Entry!$C$9,"")</f>
        <v/>
      </c>
      <c r="F12" s="19" t="str">
        <f>IF(F5=$C$12,Entry!$C$9,"")</f>
        <v/>
      </c>
      <c r="G12" s="19">
        <f>IF(G5=$C$12,Entry!$C$9,"")</f>
        <v>0</v>
      </c>
      <c r="H12" s="19" t="str">
        <f>IF(H5=$D$12,Entry!$C$9,"0")</f>
        <v>0</v>
      </c>
      <c r="I12" s="19">
        <f>IF(I5=$D$12,Entry!$C$9,"0")</f>
        <v>0</v>
      </c>
      <c r="J12" s="24">
        <f t="shared" si="2"/>
        <v>0</v>
      </c>
      <c r="L12" s="65">
        <f t="shared" si="0"/>
        <v>0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66">
        <f t="shared" si="1"/>
        <v>0</v>
      </c>
    </row>
    <row r="13" spans="1:23" ht="29.25" customHeight="1" x14ac:dyDescent="0.25">
      <c r="A13" s="56">
        <f>(Entry!A11)</f>
        <v>0</v>
      </c>
      <c r="B13" s="19"/>
      <c r="C13" s="46" t="str">
        <f>IF(Entry!B10="","",Entry!B10)</f>
        <v>MME</v>
      </c>
      <c r="D13" s="19" t="str">
        <f>IF(Entry!D10="","",Entry!D10)</f>
        <v>Bank</v>
      </c>
      <c r="E13" s="19" t="str">
        <f>IF(E5=$C$13,Entry!$C$10,"")</f>
        <v/>
      </c>
      <c r="F13" s="19" t="str">
        <f>IF(F5=$C$13,Entry!$C$10,"")</f>
        <v/>
      </c>
      <c r="G13" s="19">
        <f>IF(G5=$C$13,Entry!$C$10,"")</f>
        <v>0</v>
      </c>
      <c r="H13" s="19" t="str">
        <f>IF(H5=$D$13,Entry!$C$10,"0")</f>
        <v>0</v>
      </c>
      <c r="I13" s="19">
        <f>IF(I5=$D$13,Entry!$C$10,"0")</f>
        <v>0</v>
      </c>
      <c r="J13" s="24">
        <f t="shared" si="2"/>
        <v>0</v>
      </c>
      <c r="L13" s="65">
        <f t="shared" si="0"/>
        <v>0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66">
        <f t="shared" si="1"/>
        <v>0</v>
      </c>
    </row>
    <row r="14" spans="1:23" ht="29.25" customHeight="1" x14ac:dyDescent="0.25">
      <c r="A14" s="56">
        <f>(Entry!A12)</f>
        <v>0</v>
      </c>
      <c r="B14" s="19"/>
      <c r="C14" s="46" t="str">
        <f>IF(Entry!B11="","",Entry!B11)</f>
        <v>MME</v>
      </c>
      <c r="D14" s="19" t="str">
        <f>IF(Entry!D11="","",Entry!D11)</f>
        <v>Bank</v>
      </c>
      <c r="E14" s="19" t="str">
        <f>IF(E5=$C$14,Entry!$C$11,"")</f>
        <v/>
      </c>
      <c r="F14" s="19" t="str">
        <f>IF(F5=$C$14,Entry!$C$11,"")</f>
        <v/>
      </c>
      <c r="G14" s="19">
        <f>IF(G5=$C$14,Entry!$C$11,"")</f>
        <v>0</v>
      </c>
      <c r="H14" s="19" t="str">
        <f>IF(H5=$D$14,Entry!$C$11,"0")</f>
        <v>0</v>
      </c>
      <c r="I14" s="19">
        <f>IF(I5=$D$14,Entry!$C$11,"0")</f>
        <v>0</v>
      </c>
      <c r="J14" s="24">
        <f t="shared" si="2"/>
        <v>0</v>
      </c>
      <c r="L14" s="65">
        <f t="shared" si="0"/>
        <v>0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66">
        <f t="shared" si="1"/>
        <v>0</v>
      </c>
    </row>
    <row r="15" spans="1:23" ht="29.25" customHeight="1" x14ac:dyDescent="0.25">
      <c r="A15" s="56">
        <f>(Entry!A13)</f>
        <v>0</v>
      </c>
      <c r="B15" s="19"/>
      <c r="C15" s="46" t="str">
        <f>IF(Entry!B12="","",Entry!B12)</f>
        <v>MME</v>
      </c>
      <c r="D15" s="19" t="str">
        <f>IF(Entry!D12="","",Entry!D12)</f>
        <v>Bank</v>
      </c>
      <c r="E15" s="19" t="str">
        <f>IF(E5=$C$15,Entry!$C$12,"")</f>
        <v/>
      </c>
      <c r="F15" s="19" t="str">
        <f>IF(F5=$C$15,Entry!$C$12,"")</f>
        <v/>
      </c>
      <c r="G15" s="19">
        <f>IF(G5=$C$15,Entry!$C$12,"")</f>
        <v>0</v>
      </c>
      <c r="H15" s="19" t="str">
        <f>IF(H5=$D$15,Entry!$C$12,"0")</f>
        <v>0</v>
      </c>
      <c r="I15" s="19">
        <f>IF(I5=$D$15,Entry!$C$12,"0")</f>
        <v>0</v>
      </c>
      <c r="J15" s="24">
        <f t="shared" si="2"/>
        <v>0</v>
      </c>
      <c r="L15" s="65">
        <f t="shared" si="0"/>
        <v>0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66">
        <f t="shared" si="1"/>
        <v>0</v>
      </c>
    </row>
    <row r="16" spans="1:23" ht="29.25" customHeight="1" x14ac:dyDescent="0.25">
      <c r="A16" s="56">
        <f>(Entry!A14)</f>
        <v>0</v>
      </c>
      <c r="B16" s="19"/>
      <c r="C16" s="46" t="str">
        <f>IF(Entry!B13="","",Entry!B13)</f>
        <v>MME</v>
      </c>
      <c r="D16" s="19" t="str">
        <f>IF(Entry!D13="","",Entry!D13)</f>
        <v>Bank</v>
      </c>
      <c r="E16" s="19" t="str">
        <f>IF(E5=$C$16,Entry!$C$13,"")</f>
        <v/>
      </c>
      <c r="F16" s="19" t="str">
        <f>IF(F5=$C$16,Entry!$C$13,"")</f>
        <v/>
      </c>
      <c r="G16" s="19">
        <f>IF(G5=$C$16,Entry!$C$13,"")</f>
        <v>0</v>
      </c>
      <c r="H16" s="19" t="str">
        <f>IF(H5=$D$16,Entry!$C$13,"0")</f>
        <v>0</v>
      </c>
      <c r="I16" s="19">
        <f>IF(I5=$D$16,Entry!$C$13,"0")</f>
        <v>0</v>
      </c>
      <c r="J16" s="24">
        <f t="shared" si="2"/>
        <v>0</v>
      </c>
      <c r="L16" s="65">
        <f t="shared" si="0"/>
        <v>0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66">
        <f t="shared" si="1"/>
        <v>0</v>
      </c>
    </row>
    <row r="17" spans="1:24" ht="29.25" customHeight="1" x14ac:dyDescent="0.25">
      <c r="A17" s="56">
        <f>(Entry!A15)</f>
        <v>0</v>
      </c>
      <c r="B17" s="19"/>
      <c r="C17" s="46" t="str">
        <f>IF(Entry!B14="","",Entry!B14)</f>
        <v>MME</v>
      </c>
      <c r="D17" s="19" t="str">
        <f>IF(Entry!D14="","",Entry!D14)</f>
        <v>Bank</v>
      </c>
      <c r="E17" s="19" t="str">
        <f>IF(E5=$C$17,Entry!$C$14,"")</f>
        <v/>
      </c>
      <c r="F17" s="19" t="str">
        <f>IF(F5=$C$17,Entry!$C$14,"")</f>
        <v/>
      </c>
      <c r="G17" s="19">
        <f>IF(G5=$C$17,Entry!$C$14,"")</f>
        <v>0</v>
      </c>
      <c r="H17" s="19" t="str">
        <f>IF(H5=$D$17,Entry!$C$14,"0")</f>
        <v>0</v>
      </c>
      <c r="I17" s="19">
        <f>IF(I5=$D$17,Entry!$C$14,"0")</f>
        <v>0</v>
      </c>
      <c r="J17" s="24">
        <f t="shared" si="2"/>
        <v>0</v>
      </c>
      <c r="L17" s="65">
        <f t="shared" si="0"/>
        <v>0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66">
        <f t="shared" si="1"/>
        <v>0</v>
      </c>
    </row>
    <row r="18" spans="1:24" ht="29.25" customHeight="1" thickBot="1" x14ac:dyDescent="0.3">
      <c r="A18" s="57">
        <f>(Entry!A16)</f>
        <v>0</v>
      </c>
      <c r="B18" s="58"/>
      <c r="C18" s="45" t="str">
        <f>IF(Entry!B15="","",Entry!B15)</f>
        <v>MME</v>
      </c>
      <c r="D18" s="58" t="str">
        <f>IF(Entry!D15="","",Entry!D15)</f>
        <v>Bank</v>
      </c>
      <c r="E18" s="58" t="str">
        <f>IF(E5=$C$18,Entry!$C$15,"")</f>
        <v/>
      </c>
      <c r="F18" s="58" t="str">
        <f>IF(F5=$C$18,Entry!$C$15,"")</f>
        <v/>
      </c>
      <c r="G18" s="58">
        <f>IF(G5=$C$18,Entry!$C$15,"")</f>
        <v>0</v>
      </c>
      <c r="H18" s="58" t="str">
        <f>IF(H5=$D$18,Entry!$C$15,"0")</f>
        <v>0</v>
      </c>
      <c r="I18" s="58">
        <f>IF(I5=$D$18,Entry!$C$15,"0")</f>
        <v>0</v>
      </c>
      <c r="J18" s="59">
        <f t="shared" si="2"/>
        <v>0</v>
      </c>
      <c r="L18" s="65">
        <f t="shared" si="0"/>
        <v>0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66">
        <f t="shared" si="1"/>
        <v>0</v>
      </c>
    </row>
    <row r="19" spans="1:24" s="64" customFormat="1" ht="36.75" customHeight="1" thickBot="1" x14ac:dyDescent="0.3">
      <c r="A19" s="116" t="s">
        <v>84</v>
      </c>
      <c r="B19" s="117"/>
      <c r="C19" s="117"/>
      <c r="D19" s="117"/>
      <c r="E19" s="60">
        <f t="shared" ref="E19:J19" si="3">SUM(E7:E18)</f>
        <v>1000</v>
      </c>
      <c r="F19" s="60">
        <f t="shared" si="3"/>
        <v>0</v>
      </c>
      <c r="G19" s="60">
        <f t="shared" si="3"/>
        <v>0</v>
      </c>
      <c r="H19" s="60">
        <f t="shared" si="3"/>
        <v>1000</v>
      </c>
      <c r="I19" s="60">
        <f t="shared" si="3"/>
        <v>3000</v>
      </c>
      <c r="J19" s="61">
        <f t="shared" si="3"/>
        <v>4000</v>
      </c>
      <c r="K19" s="62"/>
      <c r="L19" s="132" t="s">
        <v>42</v>
      </c>
      <c r="M19" s="133"/>
      <c r="N19" s="133"/>
      <c r="O19" s="133"/>
      <c r="P19" s="134"/>
      <c r="Q19" s="18">
        <f>SUM(Q7:Q18)</f>
        <v>19977</v>
      </c>
      <c r="R19" s="18"/>
      <c r="S19" s="18"/>
      <c r="T19" s="18"/>
      <c r="U19" s="18"/>
      <c r="V19" s="18"/>
      <c r="W19" s="68">
        <f>SUM(W7:W18)</f>
        <v>19977</v>
      </c>
      <c r="X19" s="63"/>
    </row>
    <row r="20" spans="1:24" ht="42" customHeight="1" x14ac:dyDescent="0.25">
      <c r="D20" s="32"/>
      <c r="E20" s="32"/>
      <c r="F20" s="32"/>
      <c r="G20" s="32"/>
      <c r="H20" s="32"/>
      <c r="I20" s="32"/>
      <c r="J20" s="32"/>
      <c r="K20" s="33"/>
      <c r="L20" s="135" t="s">
        <v>88</v>
      </c>
      <c r="M20" s="135"/>
      <c r="N20" s="135"/>
      <c r="O20" s="135"/>
      <c r="P20" s="135"/>
      <c r="Q20" s="67">
        <f>SUM(E19-Q19)</f>
        <v>-18977</v>
      </c>
      <c r="R20" s="67">
        <f>SUM(F19-R19)</f>
        <v>0</v>
      </c>
      <c r="S20" s="67">
        <f>SUM(G19-S19)</f>
        <v>0</v>
      </c>
      <c r="T20" s="67"/>
      <c r="U20" s="67"/>
      <c r="V20" s="67"/>
      <c r="W20" s="67">
        <f>SUM(J19-W19)</f>
        <v>-15977</v>
      </c>
      <c r="X20" s="32"/>
    </row>
    <row r="21" spans="1:24" ht="21" customHeight="1" x14ac:dyDescent="0.25">
      <c r="D21" s="32"/>
      <c r="E21" s="32"/>
      <c r="F21" s="32"/>
      <c r="G21" s="32"/>
      <c r="H21" s="32"/>
      <c r="I21" s="32"/>
      <c r="J21" s="32"/>
      <c r="K21" s="33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 ht="21" customHeight="1" x14ac:dyDescent="0.25"/>
    <row r="23" spans="1:24" ht="21" customHeight="1" x14ac:dyDescent="0.25"/>
    <row r="24" spans="1:24" ht="21" customHeight="1" x14ac:dyDescent="0.25"/>
    <row r="25" spans="1:24" ht="21" customHeight="1" x14ac:dyDescent="0.25"/>
    <row r="26" spans="1:24" ht="21" customHeight="1" x14ac:dyDescent="0.25"/>
    <row r="27" spans="1:24" ht="21" customHeight="1" x14ac:dyDescent="0.25"/>
    <row r="28" spans="1:24" ht="21" customHeight="1" x14ac:dyDescent="0.25"/>
    <row r="29" spans="1:24" ht="21" customHeight="1" x14ac:dyDescent="0.25"/>
    <row r="30" spans="1:24" ht="21" customHeight="1" x14ac:dyDescent="0.25"/>
  </sheetData>
  <mergeCells count="28">
    <mergeCell ref="L19:P19"/>
    <mergeCell ref="L20:P20"/>
    <mergeCell ref="O5:O6"/>
    <mergeCell ref="U5:U6"/>
    <mergeCell ref="V5:V6"/>
    <mergeCell ref="W5:W6"/>
    <mergeCell ref="A5:A6"/>
    <mergeCell ref="B5:B6"/>
    <mergeCell ref="C5:C6"/>
    <mergeCell ref="D5:D6"/>
    <mergeCell ref="H5:H6"/>
    <mergeCell ref="I5:I6"/>
    <mergeCell ref="A19:D19"/>
    <mergeCell ref="T5:T6"/>
    <mergeCell ref="A1:W2"/>
    <mergeCell ref="E5:E6"/>
    <mergeCell ref="Q5:Q6"/>
    <mergeCell ref="R5:R6"/>
    <mergeCell ref="G5:G6"/>
    <mergeCell ref="S5:S6"/>
    <mergeCell ref="P5:P6"/>
    <mergeCell ref="J5:J6"/>
    <mergeCell ref="F5:F6"/>
    <mergeCell ref="A3:J4"/>
    <mergeCell ref="L3:W4"/>
    <mergeCell ref="L5:L6"/>
    <mergeCell ref="M5:M6"/>
    <mergeCell ref="N5:N6"/>
  </mergeCells>
  <pageMargins left="1.0236220472440944" right="1.0236220472440944" top="7.874015748031496E-2" bottom="7.874015748031496E-2" header="0.31496062992125984" footer="0.31496062992125984"/>
  <pageSetup paperSize="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K8" sqref="K8"/>
    </sheetView>
  </sheetViews>
  <sheetFormatPr defaultRowHeight="15" x14ac:dyDescent="0.25"/>
  <cols>
    <col min="1" max="1" width="37.140625" customWidth="1"/>
    <col min="2" max="2" width="16.28515625" customWidth="1"/>
    <col min="3" max="3" width="22.140625" customWidth="1"/>
  </cols>
  <sheetData>
    <row r="1" spans="1:5" x14ac:dyDescent="0.25">
      <c r="A1" s="136" t="s">
        <v>72</v>
      </c>
      <c r="B1" s="136"/>
      <c r="C1" s="136"/>
    </row>
    <row r="2" spans="1:5" x14ac:dyDescent="0.25">
      <c r="A2" s="136"/>
      <c r="B2" s="136"/>
      <c r="C2" s="136"/>
    </row>
    <row r="3" spans="1:5" x14ac:dyDescent="0.25">
      <c r="A3" s="136"/>
      <c r="B3" s="136"/>
      <c r="C3" s="136"/>
    </row>
    <row r="4" spans="1:5" x14ac:dyDescent="0.25">
      <c r="A4" s="136"/>
      <c r="B4" s="136"/>
      <c r="C4" s="136"/>
    </row>
    <row r="5" spans="1:5" ht="21" customHeight="1" x14ac:dyDescent="0.25">
      <c r="A5" s="41" t="s">
        <v>49</v>
      </c>
      <c r="B5" s="41" t="s">
        <v>69</v>
      </c>
      <c r="C5" s="41" t="s">
        <v>71</v>
      </c>
    </row>
    <row r="6" spans="1:5" ht="17.25" x14ac:dyDescent="0.3">
      <c r="A6" s="38"/>
      <c r="B6" s="42"/>
      <c r="C6" s="35"/>
      <c r="D6" s="27"/>
      <c r="E6" s="27"/>
    </row>
    <row r="7" spans="1:5" ht="17.25" x14ac:dyDescent="0.3">
      <c r="A7" s="39" t="str">
        <f>(Bills!A4)</f>
        <v>SURESH KUMAR PUNAMA JI</v>
      </c>
      <c r="B7" s="42" t="s">
        <v>60</v>
      </c>
      <c r="C7" s="43" t="s">
        <v>54</v>
      </c>
    </row>
    <row r="8" spans="1:5" ht="17.25" x14ac:dyDescent="0.3">
      <c r="A8" s="38" t="str">
        <f>(Bills!L4)</f>
        <v>JAI MAA SUNDHA FRUIT &amp; VEGETABLES</v>
      </c>
      <c r="B8" s="34" t="s">
        <v>70</v>
      </c>
      <c r="C8" s="35" t="s">
        <v>65</v>
      </c>
    </row>
    <row r="9" spans="1:5" x14ac:dyDescent="0.25">
      <c r="A9" s="38" t="str">
        <f>(Bills!R4)</f>
        <v>MOYLA AATA CHAKI</v>
      </c>
      <c r="B9" s="42" t="s">
        <v>80</v>
      </c>
      <c r="C9" s="35" t="s">
        <v>56</v>
      </c>
    </row>
    <row r="10" spans="1:5" x14ac:dyDescent="0.25">
      <c r="A10" s="38" t="s">
        <v>58</v>
      </c>
      <c r="B10" s="29"/>
      <c r="C10" s="30"/>
    </row>
    <row r="11" spans="1:5" x14ac:dyDescent="0.25">
      <c r="A11" s="38" t="s">
        <v>63</v>
      </c>
      <c r="B11" s="29"/>
      <c r="C11" s="30"/>
    </row>
    <row r="12" spans="1:5" x14ac:dyDescent="0.25">
      <c r="A12" s="38" t="s">
        <v>64</v>
      </c>
      <c r="B12" s="29"/>
      <c r="C12" s="30"/>
    </row>
    <row r="13" spans="1:5" x14ac:dyDescent="0.25">
      <c r="A13" s="38" t="s">
        <v>54</v>
      </c>
      <c r="B13" s="29"/>
      <c r="C13" s="30"/>
    </row>
    <row r="14" spans="1:5" x14ac:dyDescent="0.25">
      <c r="A14" s="38" t="s">
        <v>56</v>
      </c>
      <c r="B14" s="29"/>
      <c r="C14" s="30"/>
    </row>
    <row r="15" spans="1:5" x14ac:dyDescent="0.25">
      <c r="A15" s="38" t="s">
        <v>65</v>
      </c>
      <c r="B15" s="29"/>
      <c r="C15" s="30"/>
    </row>
    <row r="16" spans="1:5" x14ac:dyDescent="0.25">
      <c r="A16" s="40" t="s">
        <v>62</v>
      </c>
      <c r="B16" s="29"/>
      <c r="C16" s="30"/>
    </row>
    <row r="17" spans="1:3" x14ac:dyDescent="0.25">
      <c r="A17" s="40" t="s">
        <v>66</v>
      </c>
      <c r="B17" s="29"/>
      <c r="C17" s="30"/>
    </row>
    <row r="18" spans="1:3" x14ac:dyDescent="0.25">
      <c r="A18" s="40" t="s">
        <v>67</v>
      </c>
      <c r="B18" s="29"/>
      <c r="C18" s="30"/>
    </row>
    <row r="19" spans="1:3" ht="15.75" thickBot="1" x14ac:dyDescent="0.3">
      <c r="A19" s="40" t="s">
        <v>68</v>
      </c>
      <c r="B19" s="28"/>
      <c r="C19" s="31"/>
    </row>
    <row r="20" spans="1:3" x14ac:dyDescent="0.25">
      <c r="A20" s="37"/>
    </row>
  </sheetData>
  <mergeCells count="1">
    <mergeCell ref="A1:C4"/>
  </mergeCells>
  <pageMargins left="0.7" right="0.7" top="0.75" bottom="0.75" header="0.3" footer="0.3"/>
  <pageSetup paperSize="9" orientation="portrait" verticalDpi="0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Cooking Conversion</vt:lpstr>
      <vt:lpstr>Bills</vt:lpstr>
      <vt:lpstr>Entry</vt:lpstr>
      <vt:lpstr>Case Book</vt:lpstr>
      <vt:lpstr>Drop Down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VIVAAN</dc:creator>
  <cp:lastModifiedBy>VIVAAN</cp:lastModifiedBy>
  <cp:lastPrinted>2020-08-20T07:40:48Z</cp:lastPrinted>
  <dcterms:created xsi:type="dcterms:W3CDTF">2020-08-17T04:58:35Z</dcterms:created>
  <dcterms:modified xsi:type="dcterms:W3CDTF">2020-08-20T07:40:52Z</dcterms:modified>
</cp:coreProperties>
</file>